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ittsburgh\CIB\UW_Speciality\Healthcare Public Finance\- Credit Files by State\IL\Chicago, City of (IL)\Depository RFP\Chicago Depository RFP 2022\Completed Forms\"/>
    </mc:Choice>
  </mc:AlternateContent>
  <xr:revisionPtr revIDLastSave="0" documentId="13_ncr:1_{CAAF7BC5-B548-4037-9F92-33BB77AECD91}" xr6:coauthVersionLast="47" xr6:coauthVersionMax="47" xr10:uidLastSave="{00000000-0000-0000-0000-000000000000}"/>
  <bookViews>
    <workbookView xWindow="32910" yWindow="1605" windowWidth="23880" windowHeight="8970" xr2:uid="{00000000-000D-0000-FFFF-FFFF00000000}"/>
  </bookViews>
  <sheets>
    <sheet name="EEOC" sheetId="1" r:id="rId1"/>
    <sheet name="2021 Filing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N24" i="1"/>
  <c r="N22" i="1"/>
  <c r="N21" i="1"/>
  <c r="C21" i="1" s="1"/>
  <c r="H25" i="1"/>
  <c r="H24" i="1"/>
  <c r="H22" i="1"/>
  <c r="H21" i="1"/>
  <c r="C29" i="1"/>
  <c r="C28" i="1"/>
  <c r="C27" i="1"/>
  <c r="C26" i="1"/>
  <c r="C25" i="1"/>
  <c r="C24" i="1"/>
  <c r="C23" i="1"/>
  <c r="C22" i="1"/>
  <c r="M21" i="1"/>
  <c r="K21" i="1"/>
  <c r="J21" i="1"/>
  <c r="I21" i="1"/>
  <c r="G21" i="1"/>
  <c r="L21" i="1"/>
  <c r="F21" i="1"/>
  <c r="O30" i="1"/>
  <c r="M30" i="1"/>
  <c r="L30" i="1"/>
  <c r="K30" i="1"/>
  <c r="J30" i="1"/>
  <c r="I30" i="1"/>
  <c r="H30" i="1"/>
  <c r="G30" i="1"/>
  <c r="F30" i="1"/>
  <c r="D30" i="1"/>
  <c r="E30" i="1"/>
  <c r="E21" i="1"/>
  <c r="D21" i="1"/>
  <c r="N30" i="1" l="1"/>
  <c r="K18" i="1" s="1"/>
  <c r="E18" i="1"/>
  <c r="C30" i="1" l="1"/>
  <c r="F40" i="1" s="1"/>
  <c r="L35" i="1"/>
  <c r="M35" i="1" s="1"/>
  <c r="I40" i="1"/>
  <c r="H39" i="1"/>
  <c r="D42" i="1"/>
  <c r="E36" i="1"/>
  <c r="F42" i="1"/>
  <c r="I37" i="1"/>
  <c r="F41" i="1"/>
  <c r="F38" i="1"/>
  <c r="I36" i="1"/>
  <c r="G38" i="1"/>
  <c r="F43" i="1"/>
  <c r="E42" i="1"/>
  <c r="E40" i="1"/>
  <c r="E35" i="1"/>
  <c r="D35" i="1"/>
  <c r="D40" i="1"/>
  <c r="D39" i="1"/>
  <c r="I42" i="1"/>
  <c r="H42" i="1"/>
  <c r="E37" i="1"/>
  <c r="H38" i="1"/>
  <c r="H40" i="1"/>
  <c r="E43" i="1"/>
  <c r="H37" i="1"/>
  <c r="F39" i="1"/>
  <c r="G36" i="1"/>
  <c r="D37" i="1"/>
  <c r="I39" i="1"/>
  <c r="K35" i="1"/>
  <c r="F35" i="1"/>
  <c r="I41" i="1"/>
  <c r="G39" i="1"/>
  <c r="I35" i="1"/>
  <c r="D38" i="1"/>
  <c r="G37" i="1"/>
  <c r="H43" i="1"/>
  <c r="G40" i="1"/>
  <c r="H36" i="1"/>
  <c r="I38" i="1"/>
  <c r="H41" i="1"/>
  <c r="F37" i="1" l="1"/>
  <c r="C37" i="1" s="1"/>
  <c r="F36" i="1"/>
  <c r="F44" i="1" s="1"/>
  <c r="E38" i="1"/>
  <c r="E44" i="1" s="1"/>
  <c r="E41" i="1"/>
  <c r="G42" i="1"/>
  <c r="D43" i="1"/>
  <c r="C43" i="1" s="1"/>
  <c r="D41" i="1"/>
  <c r="G41" i="1"/>
  <c r="D36" i="1"/>
  <c r="C36" i="1" s="1"/>
  <c r="G43" i="1"/>
  <c r="G35" i="1"/>
  <c r="G44" i="1" s="1"/>
  <c r="E39" i="1"/>
  <c r="C39" i="1" s="1"/>
  <c r="I43" i="1"/>
  <c r="H35" i="1"/>
  <c r="H44" i="1"/>
  <c r="C40" i="1"/>
  <c r="I44" i="1"/>
  <c r="C42" i="1"/>
  <c r="C41" i="1"/>
  <c r="C35" i="1" l="1"/>
  <c r="D44" i="1"/>
  <c r="C38" i="1"/>
  <c r="C44" i="1" l="1"/>
</calcChain>
</file>

<file path=xl/sharedStrings.xml><?xml version="1.0" encoding="utf-8"?>
<sst xmlns="http://schemas.openxmlformats.org/spreadsheetml/2006/main" count="67" uniqueCount="40">
  <si>
    <t>Male</t>
  </si>
  <si>
    <t>Female</t>
  </si>
  <si>
    <t>Job Categories</t>
  </si>
  <si>
    <t>Overall Totals</t>
  </si>
  <si>
    <t>White 
(Not Hispanic)</t>
  </si>
  <si>
    <t>Black 
(Not Hispanic)</t>
  </si>
  <si>
    <t>Hispanic</t>
  </si>
  <si>
    <t>Asian</t>
  </si>
  <si>
    <t>Native American</t>
  </si>
  <si>
    <t>Officials and Managers</t>
  </si>
  <si>
    <t>Professionals</t>
  </si>
  <si>
    <t>Technicians</t>
  </si>
  <si>
    <t>Sales Workers</t>
  </si>
  <si>
    <t>Office and Clerical</t>
  </si>
  <si>
    <t>Craft Workers (Skilled)</t>
  </si>
  <si>
    <t>Operatives (Semi-Skilled)</t>
  </si>
  <si>
    <t>Laborers</t>
  </si>
  <si>
    <t>Service Workers</t>
  </si>
  <si>
    <t>Total</t>
  </si>
  <si>
    <t>Primary Representative:</t>
  </si>
  <si>
    <t>Firm Name:</t>
  </si>
  <si>
    <t>Primary Representative Email and Telephone:</t>
  </si>
  <si>
    <t>Headquarters Address:</t>
  </si>
  <si>
    <t>Chicago Public Finance Office Address:</t>
  </si>
  <si>
    <t>Minority Designation:</t>
  </si>
  <si>
    <t xml:space="preserve">Capital Position: </t>
  </si>
  <si>
    <t>PLEASE POPULATE THE HIGHLIGHTED PORTIONS ONLY</t>
  </si>
  <si>
    <t>FIRMWIDE</t>
  </si>
  <si>
    <t>Two or More Races</t>
  </si>
  <si>
    <t>Total Number of Employees:</t>
  </si>
  <si>
    <t>Number of Employees in Illinois:</t>
  </si>
  <si>
    <t>Number of Employees in Chicago:</t>
  </si>
  <si>
    <t>PNC Financial Services Group</t>
  </si>
  <si>
    <t>Dorothy Abreu</t>
  </si>
  <si>
    <t>dorothy.abreu@pnc.com  312-520-9020</t>
  </si>
  <si>
    <t>300 Fifth Avenue  Pittsburgh, PA  15222</t>
  </si>
  <si>
    <t>1 N. Franklin Ste 2800 Chicago, IL  60606</t>
  </si>
  <si>
    <t>As of December 31, 2021</t>
  </si>
  <si>
    <t>N/A</t>
  </si>
  <si>
    <t>$557.2 billion  (10.3% Basel III CET1 capital ratio)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</si>
</sst>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3" fontId="3" fillId="2" borderId="0" xfId="0" applyNumberFormat="1" applyFont="1" applyFill="1"/>
    <xf numFmtId="3" fontId="4" fillId="2" borderId="0" xfId="0" applyNumberFormat="1" applyFont="1" applyFill="1" applyAlignment="1"/>
    <xf numFmtId="3" fontId="4" fillId="2" borderId="0" xfId="0" applyNumberFormat="1" applyFont="1" applyFill="1"/>
    <xf numFmtId="3" fontId="5" fillId="2" borderId="0" xfId="0" applyNumberFormat="1" applyFont="1" applyFill="1"/>
    <xf numFmtId="3" fontId="5" fillId="2" borderId="0" xfId="0" applyNumberFormat="1" applyFont="1" applyFill="1" applyAlignment="1">
      <alignment wrapText="1"/>
    </xf>
    <xf numFmtId="3" fontId="5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5" fillId="2" borderId="0" xfId="0" applyNumberFormat="1" applyFont="1" applyFill="1" applyBorder="1" applyAlignment="1">
      <alignment horizontal="right" wrapText="1"/>
    </xf>
    <xf numFmtId="9" fontId="3" fillId="2" borderId="1" xfId="2" applyFont="1" applyFill="1" applyBorder="1"/>
    <xf numFmtId="9" fontId="3" fillId="2" borderId="0" xfId="2" applyFont="1" applyFill="1" applyBorder="1"/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left"/>
    </xf>
    <xf numFmtId="3" fontId="6" fillId="2" borderId="0" xfId="0" applyNumberFormat="1" applyFont="1" applyFill="1"/>
    <xf numFmtId="3" fontId="3" fillId="2" borderId="2" xfId="0" applyNumberFormat="1" applyFont="1" applyFill="1" applyBorder="1" applyAlignment="1">
      <alignment horizontal="left"/>
    </xf>
    <xf numFmtId="3" fontId="3" fillId="2" borderId="3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left"/>
    </xf>
    <xf numFmtId="3" fontId="3" fillId="2" borderId="4" xfId="0" applyNumberFormat="1" applyFont="1" applyFill="1" applyBorder="1" applyAlignment="1">
      <alignment horizontal="left"/>
    </xf>
    <xf numFmtId="3" fontId="5" fillId="2" borderId="0" xfId="0" applyNumberFormat="1" applyFont="1" applyFill="1" applyBorder="1" applyAlignment="1">
      <alignment horizontal="center"/>
    </xf>
    <xf numFmtId="3" fontId="7" fillId="2" borderId="0" xfId="0" applyNumberFormat="1" applyFont="1" applyFill="1"/>
    <xf numFmtId="0" fontId="0" fillId="2" borderId="0" xfId="0" applyFill="1"/>
    <xf numFmtId="3" fontId="3" fillId="2" borderId="10" xfId="0" applyNumberFormat="1" applyFont="1" applyFill="1" applyBorder="1" applyAlignment="1">
      <alignment horizontal="left"/>
    </xf>
    <xf numFmtId="3" fontId="3" fillId="2" borderId="6" xfId="0" applyNumberFormat="1" applyFont="1" applyFill="1" applyBorder="1" applyAlignment="1">
      <alignment horizontal="left"/>
    </xf>
    <xf numFmtId="3" fontId="3" fillId="3" borderId="11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3" fontId="3" fillId="3" borderId="12" xfId="0" applyNumberFormat="1" applyFont="1" applyFill="1" applyBorder="1" applyAlignment="1">
      <alignment horizontal="center"/>
    </xf>
    <xf numFmtId="3" fontId="3" fillId="3" borderId="5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2" fillId="3" borderId="5" xfId="1" applyNumberFormat="1" applyFill="1" applyBorder="1" applyAlignment="1">
      <alignment horizontal="center"/>
    </xf>
    <xf numFmtId="3" fontId="3" fillId="2" borderId="8" xfId="0" applyNumberFormat="1" applyFont="1" applyFill="1" applyBorder="1" applyAlignment="1">
      <alignment horizontal="left"/>
    </xf>
    <xf numFmtId="3" fontId="3" fillId="2" borderId="9" xfId="0" applyNumberFormat="1" applyFont="1" applyFill="1" applyBorder="1" applyAlignment="1">
      <alignment horizontal="left"/>
    </xf>
    <xf numFmtId="3" fontId="5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left"/>
    </xf>
    <xf numFmtId="3" fontId="3" fillId="3" borderId="13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left"/>
    </xf>
    <xf numFmtId="3" fontId="3" fillId="2" borderId="14" xfId="0" applyNumberFormat="1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180974</xdr:rowOff>
    </xdr:from>
    <xdr:to>
      <xdr:col>14</xdr:col>
      <xdr:colOff>266700</xdr:colOff>
      <xdr:row>36</xdr:row>
      <xdr:rowOff>105320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2F0C2F-16A7-478F-9392-8ACC7021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61949"/>
          <a:ext cx="8191500" cy="6258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rothy.abreu@pnc.com%20%20312-520-902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4"/>
  <sheetViews>
    <sheetView tabSelected="1" zoomScaleNormal="100" workbookViewId="0">
      <selection activeCell="I13" sqref="I13:M13"/>
    </sheetView>
  </sheetViews>
  <sheetFormatPr defaultColWidth="9.109375" defaultRowHeight="13.8" x14ac:dyDescent="0.3"/>
  <cols>
    <col min="1" max="1" width="3.6640625" style="1" customWidth="1"/>
    <col min="2" max="2" width="20.5546875" style="1" customWidth="1"/>
    <col min="3" max="3" width="9.109375" style="1"/>
    <col min="4" max="6" width="10.6640625" style="1" customWidth="1"/>
    <col min="7" max="8" width="11" style="1" customWidth="1"/>
    <col min="9" max="15" width="10.6640625" style="1" customWidth="1"/>
    <col min="16" max="16384" width="9.109375" style="1"/>
  </cols>
  <sheetData>
    <row r="2" spans="1:15" ht="18" x14ac:dyDescent="0.35">
      <c r="B2" s="15" t="s">
        <v>27</v>
      </c>
    </row>
    <row r="3" spans="1:15" ht="18" x14ac:dyDescent="0.35">
      <c r="B3" s="15" t="s">
        <v>26</v>
      </c>
    </row>
    <row r="4" spans="1:15" ht="13.95" customHeight="1" thickBot="1" x14ac:dyDescent="0.35">
      <c r="A4" s="13"/>
    </row>
    <row r="5" spans="1:15" ht="13.95" customHeight="1" x14ac:dyDescent="0.3">
      <c r="A5" s="14"/>
      <c r="B5" s="14"/>
      <c r="C5" s="14"/>
      <c r="D5" s="32" t="s">
        <v>20</v>
      </c>
      <c r="E5" s="33"/>
      <c r="F5" s="33"/>
      <c r="G5" s="33"/>
      <c r="H5" s="19"/>
      <c r="I5" s="25" t="s">
        <v>32</v>
      </c>
      <c r="J5" s="26"/>
      <c r="K5" s="26"/>
      <c r="L5" s="26"/>
      <c r="M5" s="27"/>
      <c r="N5" s="18"/>
    </row>
    <row r="6" spans="1:15" ht="13.95" customHeight="1" x14ac:dyDescent="0.3">
      <c r="A6" s="14"/>
      <c r="B6" s="14"/>
      <c r="C6" s="14"/>
      <c r="D6" s="23" t="s">
        <v>19</v>
      </c>
      <c r="E6" s="24"/>
      <c r="F6" s="24"/>
      <c r="G6" s="24"/>
      <c r="H6" s="16"/>
      <c r="I6" s="28" t="s">
        <v>33</v>
      </c>
      <c r="J6" s="29"/>
      <c r="K6" s="29"/>
      <c r="L6" s="29"/>
      <c r="M6" s="30"/>
      <c r="N6" s="18"/>
    </row>
    <row r="7" spans="1:15" ht="13.95" customHeight="1" x14ac:dyDescent="0.3">
      <c r="A7" s="14"/>
      <c r="B7" s="14"/>
      <c r="C7" s="14"/>
      <c r="D7" s="23" t="s">
        <v>21</v>
      </c>
      <c r="E7" s="24"/>
      <c r="F7" s="24"/>
      <c r="G7" s="24"/>
      <c r="H7" s="16"/>
      <c r="I7" s="31" t="s">
        <v>34</v>
      </c>
      <c r="J7" s="29"/>
      <c r="K7" s="29"/>
      <c r="L7" s="29"/>
      <c r="M7" s="30"/>
      <c r="N7" s="18"/>
    </row>
    <row r="8" spans="1:15" ht="13.95" customHeight="1" x14ac:dyDescent="0.3">
      <c r="A8" s="14"/>
      <c r="B8" s="14"/>
      <c r="C8" s="14"/>
      <c r="D8" s="23" t="s">
        <v>22</v>
      </c>
      <c r="E8" s="24"/>
      <c r="F8" s="24"/>
      <c r="G8" s="24"/>
      <c r="H8" s="16"/>
      <c r="I8" s="28" t="s">
        <v>35</v>
      </c>
      <c r="J8" s="29"/>
      <c r="K8" s="29"/>
      <c r="L8" s="29"/>
      <c r="M8" s="30"/>
      <c r="N8" s="18"/>
    </row>
    <row r="9" spans="1:15" ht="13.95" customHeight="1" x14ac:dyDescent="0.3">
      <c r="A9" s="14"/>
      <c r="B9" s="14"/>
      <c r="C9" s="14"/>
      <c r="D9" s="23" t="s">
        <v>23</v>
      </c>
      <c r="E9" s="24"/>
      <c r="F9" s="24"/>
      <c r="G9" s="24"/>
      <c r="H9" s="16"/>
      <c r="I9" s="28" t="s">
        <v>36</v>
      </c>
      <c r="J9" s="29"/>
      <c r="K9" s="29"/>
      <c r="L9" s="29"/>
      <c r="M9" s="30"/>
      <c r="N9" s="18"/>
    </row>
    <row r="10" spans="1:15" ht="13.95" customHeight="1" x14ac:dyDescent="0.3">
      <c r="A10" s="14"/>
      <c r="B10" s="14"/>
      <c r="C10" s="14"/>
      <c r="D10" s="23" t="s">
        <v>29</v>
      </c>
      <c r="E10" s="24"/>
      <c r="F10" s="24"/>
      <c r="G10" s="24"/>
      <c r="H10" s="16"/>
      <c r="I10" s="28">
        <v>51274</v>
      </c>
      <c r="J10" s="29"/>
      <c r="K10" s="29"/>
      <c r="L10" s="29"/>
      <c r="M10" s="30"/>
      <c r="N10" s="18"/>
    </row>
    <row r="11" spans="1:15" ht="13.95" customHeight="1" x14ac:dyDescent="0.3">
      <c r="A11" s="14"/>
      <c r="B11" s="14"/>
      <c r="C11" s="14"/>
      <c r="D11" s="23" t="s">
        <v>30</v>
      </c>
      <c r="E11" s="24"/>
      <c r="F11" s="24"/>
      <c r="G11" s="24"/>
      <c r="H11" s="16"/>
      <c r="I11" s="28">
        <v>2601</v>
      </c>
      <c r="J11" s="29"/>
      <c r="K11" s="29"/>
      <c r="L11" s="29"/>
      <c r="M11" s="30"/>
      <c r="N11" s="18"/>
    </row>
    <row r="12" spans="1:15" ht="13.95" customHeight="1" x14ac:dyDescent="0.3">
      <c r="A12" s="14"/>
      <c r="B12" s="14"/>
      <c r="C12" s="14"/>
      <c r="D12" s="23" t="s">
        <v>31</v>
      </c>
      <c r="E12" s="24"/>
      <c r="F12" s="24"/>
      <c r="G12" s="24"/>
      <c r="H12" s="16"/>
      <c r="I12" s="28">
        <v>604</v>
      </c>
      <c r="J12" s="29"/>
      <c r="K12" s="29"/>
      <c r="L12" s="29"/>
      <c r="M12" s="30"/>
      <c r="N12" s="18"/>
    </row>
    <row r="13" spans="1:15" ht="13.95" customHeight="1" x14ac:dyDescent="0.3">
      <c r="A13" s="14"/>
      <c r="B13" s="14"/>
      <c r="C13" s="14"/>
      <c r="D13" s="23" t="s">
        <v>25</v>
      </c>
      <c r="E13" s="24"/>
      <c r="F13" s="24"/>
      <c r="G13" s="24"/>
      <c r="H13" s="16"/>
      <c r="I13" s="28" t="s">
        <v>39</v>
      </c>
      <c r="J13" s="29"/>
      <c r="K13" s="29"/>
      <c r="L13" s="29"/>
      <c r="M13" s="30"/>
      <c r="N13" s="18"/>
    </row>
    <row r="14" spans="1:15" ht="13.95" customHeight="1" thickBot="1" x14ac:dyDescent="0.35">
      <c r="A14" s="14"/>
      <c r="B14" s="14"/>
      <c r="C14" s="14"/>
      <c r="D14" s="39" t="s">
        <v>24</v>
      </c>
      <c r="E14" s="40"/>
      <c r="F14" s="40"/>
      <c r="G14" s="40"/>
      <c r="H14" s="17"/>
      <c r="I14" s="36" t="s">
        <v>38</v>
      </c>
      <c r="J14" s="37"/>
      <c r="K14" s="37"/>
      <c r="L14" s="37"/>
      <c r="M14" s="38"/>
      <c r="N14" s="18"/>
    </row>
    <row r="15" spans="1:15" ht="13.95" customHeight="1" x14ac:dyDescent="0.3">
      <c r="A15" s="35"/>
      <c r="B15" s="35"/>
      <c r="D15" s="21" t="s">
        <v>37</v>
      </c>
    </row>
    <row r="16" spans="1:15" ht="13.95" customHeight="1" x14ac:dyDescent="0.3">
      <c r="A16" s="35"/>
      <c r="B16" s="35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5.6" x14ac:dyDescent="0.3">
      <c r="A17" s="13"/>
      <c r="B17" s="3"/>
    </row>
    <row r="18" spans="1:15" x14ac:dyDescent="0.3">
      <c r="A18" s="13"/>
      <c r="E18" s="1">
        <f>SUM(D30:I30)</f>
        <v>23684</v>
      </c>
      <c r="K18" s="1">
        <f>SUM(J30:O30)</f>
        <v>34915</v>
      </c>
    </row>
    <row r="19" spans="1:15" s="4" customFormat="1" x14ac:dyDescent="0.3">
      <c r="A19" s="13"/>
      <c r="D19" s="34" t="s">
        <v>0</v>
      </c>
      <c r="E19" s="34"/>
      <c r="F19" s="34"/>
      <c r="G19" s="34"/>
      <c r="H19" s="34"/>
      <c r="I19" s="34"/>
      <c r="J19" s="34" t="s">
        <v>1</v>
      </c>
      <c r="K19" s="34"/>
      <c r="L19" s="34"/>
      <c r="M19" s="34"/>
      <c r="N19" s="34"/>
      <c r="O19" s="34"/>
    </row>
    <row r="20" spans="1:15" s="5" customFormat="1" ht="41.4" x14ac:dyDescent="0.3">
      <c r="B20" s="5" t="s">
        <v>2</v>
      </c>
      <c r="C20" s="6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6" t="s">
        <v>8</v>
      </c>
      <c r="I20" s="6" t="s">
        <v>28</v>
      </c>
      <c r="J20" s="6" t="s">
        <v>4</v>
      </c>
      <c r="K20" s="6" t="s">
        <v>5</v>
      </c>
      <c r="L20" s="6" t="s">
        <v>6</v>
      </c>
      <c r="M20" s="6" t="s">
        <v>7</v>
      </c>
      <c r="N20" s="6" t="s">
        <v>8</v>
      </c>
      <c r="O20" s="6" t="s">
        <v>28</v>
      </c>
    </row>
    <row r="21" spans="1:15" x14ac:dyDescent="0.3">
      <c r="B21" s="13" t="s">
        <v>9</v>
      </c>
      <c r="C21" s="7">
        <f>SUM(D21:O21)</f>
        <v>9708</v>
      </c>
      <c r="D21" s="8">
        <f>136+3520</f>
        <v>3656</v>
      </c>
      <c r="E21" s="8">
        <f>8+357</f>
        <v>365</v>
      </c>
      <c r="F21" s="8">
        <f>6+384</f>
        <v>390</v>
      </c>
      <c r="G21" s="8">
        <f>9+324</f>
        <v>333</v>
      </c>
      <c r="H21" s="8">
        <f>5+7</f>
        <v>12</v>
      </c>
      <c r="I21" s="8">
        <f>1+59</f>
        <v>60</v>
      </c>
      <c r="J21" s="8">
        <f>45+3511</f>
        <v>3556</v>
      </c>
      <c r="K21" s="8">
        <f>7+586</f>
        <v>593</v>
      </c>
      <c r="L21" s="8">
        <f>1+392</f>
        <v>393</v>
      </c>
      <c r="M21" s="8">
        <f>2+250</f>
        <v>252</v>
      </c>
      <c r="N21" s="8">
        <f>8+7</f>
        <v>15</v>
      </c>
      <c r="O21" s="8">
        <v>83</v>
      </c>
    </row>
    <row r="22" spans="1:15" x14ac:dyDescent="0.3">
      <c r="B22" s="13" t="s">
        <v>10</v>
      </c>
      <c r="C22" s="7">
        <f t="shared" ref="C22:C30" si="0">SUM(D22:O22)</f>
        <v>23900</v>
      </c>
      <c r="D22" s="8">
        <v>9708</v>
      </c>
      <c r="E22" s="8">
        <v>852</v>
      </c>
      <c r="F22" s="8">
        <v>738</v>
      </c>
      <c r="G22" s="8">
        <v>941</v>
      </c>
      <c r="H22" s="8">
        <f>15+23</f>
        <v>38</v>
      </c>
      <c r="I22" s="8">
        <v>160</v>
      </c>
      <c r="J22" s="8">
        <v>8261</v>
      </c>
      <c r="K22" s="8">
        <v>1335</v>
      </c>
      <c r="L22" s="8">
        <v>714</v>
      </c>
      <c r="M22" s="8">
        <v>930</v>
      </c>
      <c r="N22" s="8">
        <f>27+8</f>
        <v>35</v>
      </c>
      <c r="O22" s="8">
        <v>188</v>
      </c>
    </row>
    <row r="23" spans="1:15" x14ac:dyDescent="0.3">
      <c r="B23" s="13" t="s">
        <v>11</v>
      </c>
      <c r="C23" s="7">
        <f t="shared" si="0"/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x14ac:dyDescent="0.3">
      <c r="B24" s="13" t="s">
        <v>12</v>
      </c>
      <c r="C24" s="7">
        <f t="shared" si="0"/>
        <v>7837</v>
      </c>
      <c r="D24" s="8">
        <v>1250</v>
      </c>
      <c r="E24" s="8">
        <v>443</v>
      </c>
      <c r="F24" s="8">
        <v>642</v>
      </c>
      <c r="G24" s="8">
        <v>170</v>
      </c>
      <c r="H24" s="8">
        <f>8+6</f>
        <v>14</v>
      </c>
      <c r="I24" s="8">
        <v>73</v>
      </c>
      <c r="J24" s="8">
        <v>2597</v>
      </c>
      <c r="K24" s="8">
        <v>900</v>
      </c>
      <c r="L24" s="8">
        <v>1259</v>
      </c>
      <c r="M24" s="8">
        <v>343</v>
      </c>
      <c r="N24" s="8">
        <f>13+9</f>
        <v>22</v>
      </c>
      <c r="O24" s="8">
        <v>124</v>
      </c>
    </row>
    <row r="25" spans="1:15" x14ac:dyDescent="0.3">
      <c r="B25" s="13" t="s">
        <v>13</v>
      </c>
      <c r="C25" s="7">
        <f t="shared" si="0"/>
        <v>17154</v>
      </c>
      <c r="D25" s="8">
        <v>2299</v>
      </c>
      <c r="E25" s="8">
        <v>710</v>
      </c>
      <c r="F25" s="8">
        <v>514</v>
      </c>
      <c r="G25" s="8">
        <v>182</v>
      </c>
      <c r="H25" s="8">
        <f>4+11</f>
        <v>15</v>
      </c>
      <c r="I25" s="8">
        <v>119</v>
      </c>
      <c r="J25" s="8">
        <v>7123</v>
      </c>
      <c r="K25" s="8">
        <v>3483</v>
      </c>
      <c r="L25" s="8">
        <v>1616</v>
      </c>
      <c r="M25" s="8">
        <v>601</v>
      </c>
      <c r="N25" s="8">
        <f>44+24</f>
        <v>68</v>
      </c>
      <c r="O25" s="8">
        <v>424</v>
      </c>
    </row>
    <row r="26" spans="1:15" x14ac:dyDescent="0.3">
      <c r="B26" s="13" t="s">
        <v>14</v>
      </c>
      <c r="C26" s="7">
        <f t="shared" si="0"/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x14ac:dyDescent="0.3">
      <c r="B27" s="13" t="s">
        <v>15</v>
      </c>
      <c r="C27" s="7">
        <f t="shared" si="0"/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x14ac:dyDescent="0.3">
      <c r="B28" s="13" t="s">
        <v>16</v>
      </c>
      <c r="C28" s="7">
        <f t="shared" si="0"/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x14ac:dyDescent="0.3">
      <c r="B29" s="13" t="s">
        <v>17</v>
      </c>
      <c r="C29" s="7">
        <f t="shared" si="0"/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x14ac:dyDescent="0.3">
      <c r="B30" s="13" t="s">
        <v>18</v>
      </c>
      <c r="C30" s="7">
        <f t="shared" si="0"/>
        <v>58599</v>
      </c>
      <c r="D30" s="7">
        <f>SUM(D21:D29)</f>
        <v>16913</v>
      </c>
      <c r="E30" s="7">
        <f>SUM(E21:E29)</f>
        <v>2370</v>
      </c>
      <c r="F30" s="7">
        <f t="shared" ref="F30:O30" si="1">SUM(F21:F29)</f>
        <v>2284</v>
      </c>
      <c r="G30" s="7">
        <f t="shared" si="1"/>
        <v>1626</v>
      </c>
      <c r="H30" s="7">
        <f t="shared" si="1"/>
        <v>79</v>
      </c>
      <c r="I30" s="7">
        <f t="shared" si="1"/>
        <v>412</v>
      </c>
      <c r="J30" s="7">
        <f t="shared" si="1"/>
        <v>21537</v>
      </c>
      <c r="K30" s="7">
        <f t="shared" si="1"/>
        <v>6311</v>
      </c>
      <c r="L30" s="7">
        <f t="shared" si="1"/>
        <v>3982</v>
      </c>
      <c r="M30" s="7">
        <f t="shared" si="1"/>
        <v>2126</v>
      </c>
      <c r="N30" s="7">
        <f t="shared" si="1"/>
        <v>140</v>
      </c>
      <c r="O30" s="7">
        <f t="shared" si="1"/>
        <v>819</v>
      </c>
    </row>
    <row r="34" spans="2:15" s="5" customFormat="1" ht="41.4" x14ac:dyDescent="0.3">
      <c r="B34" s="5" t="s">
        <v>2</v>
      </c>
      <c r="C34" s="6" t="s">
        <v>3</v>
      </c>
      <c r="D34" s="6" t="s">
        <v>4</v>
      </c>
      <c r="E34" s="6" t="s">
        <v>5</v>
      </c>
      <c r="F34" s="6" t="s">
        <v>6</v>
      </c>
      <c r="G34" s="6" t="s">
        <v>7</v>
      </c>
      <c r="H34" s="6" t="s">
        <v>8</v>
      </c>
      <c r="I34" s="6" t="s">
        <v>28</v>
      </c>
      <c r="J34" s="9"/>
      <c r="K34" s="12" t="s">
        <v>0</v>
      </c>
      <c r="L34" s="12" t="s">
        <v>1</v>
      </c>
      <c r="M34" s="12" t="s">
        <v>18</v>
      </c>
      <c r="N34" s="20"/>
      <c r="O34" s="9"/>
    </row>
    <row r="35" spans="2:15" x14ac:dyDescent="0.3">
      <c r="B35" s="13" t="s">
        <v>9</v>
      </c>
      <c r="C35" s="10">
        <f t="shared" ref="C35:C43" si="2">SUM(D35:I35)</f>
        <v>0.16566835611529207</v>
      </c>
      <c r="D35" s="10">
        <f t="shared" ref="D35:I35" si="3">(D21+J21)/$C$30</f>
        <v>0.12307377258997594</v>
      </c>
      <c r="E35" s="10">
        <f t="shared" si="3"/>
        <v>1.634840184986092E-2</v>
      </c>
      <c r="F35" s="10">
        <f t="shared" si="3"/>
        <v>1.3362002764552296E-2</v>
      </c>
      <c r="G35" s="10">
        <f t="shared" si="3"/>
        <v>9.9831055137459684E-3</v>
      </c>
      <c r="H35" s="10">
        <f t="shared" si="3"/>
        <v>4.607587160190447E-4</v>
      </c>
      <c r="I35" s="10">
        <f t="shared" si="3"/>
        <v>2.4403146811379033E-3</v>
      </c>
      <c r="J35" s="11"/>
      <c r="K35" s="10">
        <f>E18/C30</f>
        <v>0.40417071963685386</v>
      </c>
      <c r="L35" s="10">
        <f>K18/C30</f>
        <v>0.59582928036314609</v>
      </c>
      <c r="M35" s="10">
        <f>SUM(K35:L35)</f>
        <v>1</v>
      </c>
      <c r="N35" s="11"/>
      <c r="O35" s="11"/>
    </row>
    <row r="36" spans="2:15" x14ac:dyDescent="0.3">
      <c r="B36" s="13" t="s">
        <v>10</v>
      </c>
      <c r="C36" s="10">
        <f t="shared" si="2"/>
        <v>0.40785678936500624</v>
      </c>
      <c r="D36" s="10">
        <f t="shared" ref="D36:G43" si="4">(D22+J22)/$C$30</f>
        <v>0.30664345807948939</v>
      </c>
      <c r="E36" s="10">
        <f t="shared" si="4"/>
        <v>3.7321455997542621E-2</v>
      </c>
      <c r="F36" s="10">
        <f t="shared" si="4"/>
        <v>2.4778579839246404E-2</v>
      </c>
      <c r="G36" s="10">
        <f t="shared" si="4"/>
        <v>3.1928872506356766E-2</v>
      </c>
      <c r="H36" s="10">
        <f t="shared" ref="H36:H43" si="5">(H22+N22)/$C$30</f>
        <v>1.2457550470144543E-3</v>
      </c>
      <c r="I36" s="10">
        <f t="shared" ref="I36:I43" si="6">(I22+O22)/$C$30</f>
        <v>5.9386678953565761E-3</v>
      </c>
      <c r="J36" s="11"/>
      <c r="K36" s="11"/>
      <c r="L36" s="11"/>
      <c r="M36" s="11"/>
      <c r="N36" s="11"/>
      <c r="O36" s="11"/>
    </row>
    <row r="37" spans="2:15" x14ac:dyDescent="0.3">
      <c r="B37" s="13" t="s">
        <v>11</v>
      </c>
      <c r="C37" s="10">
        <f t="shared" si="2"/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 t="shared" si="4"/>
        <v>0</v>
      </c>
      <c r="H37" s="10">
        <f t="shared" si="5"/>
        <v>0</v>
      </c>
      <c r="I37" s="10">
        <f t="shared" si="6"/>
        <v>0</v>
      </c>
      <c r="J37" s="11"/>
      <c r="K37" s="11"/>
      <c r="L37" s="11"/>
      <c r="M37" s="11"/>
      <c r="N37" s="11"/>
      <c r="O37" s="11"/>
    </row>
    <row r="38" spans="2:15" x14ac:dyDescent="0.3">
      <c r="B38" s="13" t="s">
        <v>12</v>
      </c>
      <c r="C38" s="10">
        <f t="shared" si="2"/>
        <v>0.13373948360893534</v>
      </c>
      <c r="D38" s="10">
        <f t="shared" si="4"/>
        <v>6.5649584463898708E-2</v>
      </c>
      <c r="E38" s="10">
        <f t="shared" si="4"/>
        <v>2.291847983753989E-2</v>
      </c>
      <c r="F38" s="10">
        <f t="shared" si="4"/>
        <v>3.244082663526681E-2</v>
      </c>
      <c r="G38" s="10">
        <f t="shared" si="4"/>
        <v>8.7544156043618485E-3</v>
      </c>
      <c r="H38" s="10">
        <f t="shared" si="5"/>
        <v>6.1434495469205963E-4</v>
      </c>
      <c r="I38" s="10">
        <f t="shared" si="6"/>
        <v>3.3618321131759928E-3</v>
      </c>
      <c r="J38" s="11"/>
      <c r="K38" s="11"/>
      <c r="L38" s="11"/>
      <c r="M38" s="11"/>
      <c r="N38" s="11"/>
      <c r="O38" s="11"/>
    </row>
    <row r="39" spans="2:15" x14ac:dyDescent="0.3">
      <c r="B39" s="13" t="s">
        <v>13</v>
      </c>
      <c r="C39" s="10">
        <f t="shared" si="2"/>
        <v>0.2927353709107664</v>
      </c>
      <c r="D39" s="10">
        <f t="shared" si="4"/>
        <v>0.16078772675301625</v>
      </c>
      <c r="E39" s="10">
        <f t="shared" si="4"/>
        <v>7.1554122083994601E-2</v>
      </c>
      <c r="F39" s="10">
        <f t="shared" si="4"/>
        <v>3.6348743152613529E-2</v>
      </c>
      <c r="G39" s="10">
        <f t="shared" si="4"/>
        <v>1.3362002764552296E-2</v>
      </c>
      <c r="H39" s="10">
        <f t="shared" si="5"/>
        <v>1.416406423317804E-3</v>
      </c>
      <c r="I39" s="10">
        <f t="shared" si="6"/>
        <v>9.2663697332718981E-3</v>
      </c>
      <c r="J39" s="11"/>
      <c r="K39" s="11"/>
      <c r="L39" s="11"/>
      <c r="M39" s="11"/>
      <c r="N39" s="11"/>
      <c r="O39" s="11"/>
    </row>
    <row r="40" spans="2:15" x14ac:dyDescent="0.3">
      <c r="B40" s="13" t="s">
        <v>14</v>
      </c>
      <c r="C40" s="10">
        <f t="shared" si="2"/>
        <v>0</v>
      </c>
      <c r="D40" s="10">
        <f t="shared" si="4"/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5"/>
        <v>0</v>
      </c>
      <c r="I40" s="10">
        <f t="shared" si="6"/>
        <v>0</v>
      </c>
      <c r="J40" s="11"/>
      <c r="K40" s="11"/>
      <c r="L40" s="11"/>
      <c r="M40" s="11"/>
      <c r="N40" s="11"/>
      <c r="O40" s="11"/>
    </row>
    <row r="41" spans="2:15" x14ac:dyDescent="0.3">
      <c r="B41" s="13" t="s">
        <v>15</v>
      </c>
      <c r="C41" s="10">
        <f t="shared" si="2"/>
        <v>0</v>
      </c>
      <c r="D41" s="10">
        <f t="shared" si="4"/>
        <v>0</v>
      </c>
      <c r="E41" s="10">
        <f t="shared" si="4"/>
        <v>0</v>
      </c>
      <c r="F41" s="10">
        <f t="shared" si="4"/>
        <v>0</v>
      </c>
      <c r="G41" s="10">
        <f t="shared" si="4"/>
        <v>0</v>
      </c>
      <c r="H41" s="10">
        <f t="shared" si="5"/>
        <v>0</v>
      </c>
      <c r="I41" s="10">
        <f t="shared" si="6"/>
        <v>0</v>
      </c>
      <c r="J41" s="11"/>
      <c r="K41" s="11"/>
      <c r="L41" s="11"/>
      <c r="M41" s="11"/>
      <c r="N41" s="11"/>
      <c r="O41" s="11"/>
    </row>
    <row r="42" spans="2:15" x14ac:dyDescent="0.3">
      <c r="B42" s="13" t="s">
        <v>16</v>
      </c>
      <c r="C42" s="10">
        <f t="shared" si="2"/>
        <v>0</v>
      </c>
      <c r="D42" s="10">
        <f t="shared" si="4"/>
        <v>0</v>
      </c>
      <c r="E42" s="10">
        <f t="shared" si="4"/>
        <v>0</v>
      </c>
      <c r="F42" s="10">
        <f t="shared" si="4"/>
        <v>0</v>
      </c>
      <c r="G42" s="10">
        <f t="shared" si="4"/>
        <v>0</v>
      </c>
      <c r="H42" s="10">
        <f t="shared" si="5"/>
        <v>0</v>
      </c>
      <c r="I42" s="10">
        <f t="shared" si="6"/>
        <v>0</v>
      </c>
      <c r="J42" s="11"/>
      <c r="K42" s="11"/>
      <c r="L42" s="11"/>
      <c r="M42" s="11"/>
      <c r="N42" s="11"/>
      <c r="O42" s="11"/>
    </row>
    <row r="43" spans="2:15" x14ac:dyDescent="0.3">
      <c r="B43" s="13" t="s">
        <v>17</v>
      </c>
      <c r="C43" s="10">
        <f t="shared" si="2"/>
        <v>0</v>
      </c>
      <c r="D43" s="10">
        <f t="shared" si="4"/>
        <v>0</v>
      </c>
      <c r="E43" s="10">
        <f t="shared" si="4"/>
        <v>0</v>
      </c>
      <c r="F43" s="10">
        <f t="shared" si="4"/>
        <v>0</v>
      </c>
      <c r="G43" s="10">
        <f t="shared" si="4"/>
        <v>0</v>
      </c>
      <c r="H43" s="10">
        <f t="shared" si="5"/>
        <v>0</v>
      </c>
      <c r="I43" s="10">
        <f t="shared" si="6"/>
        <v>0</v>
      </c>
      <c r="J43" s="11"/>
      <c r="K43" s="11"/>
      <c r="L43" s="11"/>
      <c r="M43" s="11"/>
      <c r="N43" s="11"/>
      <c r="O43" s="11"/>
    </row>
    <row r="44" spans="2:15" x14ac:dyDescent="0.3">
      <c r="B44" s="13" t="s">
        <v>18</v>
      </c>
      <c r="C44" s="10">
        <f t="shared" ref="C44:I44" si="7">SUM(C35:C43)</f>
        <v>1</v>
      </c>
      <c r="D44" s="10">
        <f t="shared" si="7"/>
        <v>0.65615454188638023</v>
      </c>
      <c r="E44" s="10">
        <f t="shared" si="7"/>
        <v>0.14814245976893803</v>
      </c>
      <c r="F44" s="10">
        <f t="shared" si="7"/>
        <v>0.10693015239167902</v>
      </c>
      <c r="G44" s="10">
        <f t="shared" si="7"/>
        <v>6.4028396389016876E-2</v>
      </c>
      <c r="H44" s="10">
        <f t="shared" si="7"/>
        <v>3.7372651410433628E-3</v>
      </c>
      <c r="I44" s="10">
        <f t="shared" si="7"/>
        <v>2.100718442294237E-2</v>
      </c>
      <c r="J44" s="11"/>
      <c r="K44" s="11"/>
      <c r="L44" s="11"/>
      <c r="M44" s="11"/>
      <c r="N44" s="11"/>
      <c r="O44" s="11"/>
    </row>
  </sheetData>
  <mergeCells count="24">
    <mergeCell ref="D19:I19"/>
    <mergeCell ref="J19:O19"/>
    <mergeCell ref="I11:M11"/>
    <mergeCell ref="A15:B15"/>
    <mergeCell ref="A16:B16"/>
    <mergeCell ref="I12:M12"/>
    <mergeCell ref="I13:M13"/>
    <mergeCell ref="I14:M14"/>
    <mergeCell ref="D12:G12"/>
    <mergeCell ref="D13:G13"/>
    <mergeCell ref="D14:G14"/>
    <mergeCell ref="D10:G10"/>
    <mergeCell ref="D11:G11"/>
    <mergeCell ref="I5:M5"/>
    <mergeCell ref="I6:M6"/>
    <mergeCell ref="I7:M7"/>
    <mergeCell ref="I8:M8"/>
    <mergeCell ref="I9:M9"/>
    <mergeCell ref="I10:M10"/>
    <mergeCell ref="D5:G5"/>
    <mergeCell ref="D6:G6"/>
    <mergeCell ref="D7:G7"/>
    <mergeCell ref="D8:G8"/>
    <mergeCell ref="D9:G9"/>
  </mergeCells>
  <hyperlinks>
    <hyperlink ref="I7" r:id="rId1" xr:uid="{3E223B7F-49F7-4751-BEEA-99E01D333734}"/>
  </hyperlinks>
  <pageMargins left="0.7" right="0.7" top="0.75" bottom="0.75" header="0.3" footer="0.3"/>
  <pageSetup scale="75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B831C-F0A4-4574-8C00-051928896C0C}">
  <dimension ref="A1"/>
  <sheetViews>
    <sheetView workbookViewId="0">
      <selection activeCell="P10" sqref="P10"/>
    </sheetView>
  </sheetViews>
  <sheetFormatPr defaultRowHeight="14.4" x14ac:dyDescent="0.3"/>
  <cols>
    <col min="1" max="16384" width="8.88671875" style="22"/>
  </cols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EEOC</vt:lpstr>
      <vt:lpstr>2021 Filing</vt:lpstr>
    </vt:vector>
  </TitlesOfParts>
  <Company>City Of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Dorothy  Abreu</cp:lastModifiedBy>
  <cp:lastPrinted>2019-10-18T14:47:34Z</cp:lastPrinted>
  <dcterms:created xsi:type="dcterms:W3CDTF">2012-07-18T20:08:34Z</dcterms:created>
  <dcterms:modified xsi:type="dcterms:W3CDTF">2022-11-14T22:03:53Z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itchProPlusUniqueWorkbookId">
    <vt:lpwstr>3b9bc10c-959e-4615-ac08-e630a0c15716</vt:lpwstr>
  </property>
  <property fmtid="{D5CDD505-2E9C-101B-9397-08002B2CF9AE}" pid="3" name="{A44787D4-0540-4523-9961-78E4036D8C6D}">
    <vt:lpwstr>{37EF8684-654D-401B-8117-564E3BC2E10D}</vt:lpwstr>
  </property>
  <property fmtid="{D5CDD505-2E9C-101B-9397-08002B2CF9AE}" pid="4" name="MSIP_Label_cea8ce42-0a38-4038-af78-0463c9adb574_Enabled">
    <vt:lpwstr>true</vt:lpwstr>
  </property>
  <property fmtid="{D5CDD505-2E9C-101B-9397-08002B2CF9AE}" pid="5" name="MSIP_Label_cea8ce42-0a38-4038-af78-0463c9adb574_SetDate">
    <vt:lpwstr>2022-09-22T15:48:13Z</vt:lpwstr>
  </property>
  <property fmtid="{D5CDD505-2E9C-101B-9397-08002B2CF9AE}" pid="6" name="MSIP_Label_cea8ce42-0a38-4038-af78-0463c9adb574_Method">
    <vt:lpwstr>Standard</vt:lpwstr>
  </property>
  <property fmtid="{D5CDD505-2E9C-101B-9397-08002B2CF9AE}" pid="7" name="MSIP_Label_cea8ce42-0a38-4038-af78-0463c9adb574_Name">
    <vt:lpwstr>cea8ce42-0a38-4038-af78-0463c9adb574</vt:lpwstr>
  </property>
  <property fmtid="{D5CDD505-2E9C-101B-9397-08002B2CF9AE}" pid="8" name="MSIP_Label_cea8ce42-0a38-4038-af78-0463c9adb574_SiteId">
    <vt:lpwstr>5d25c963-07db-4627-9db3-720b2ff89865</vt:lpwstr>
  </property>
  <property fmtid="{D5CDD505-2E9C-101B-9397-08002B2CF9AE}" pid="9" name="MSIP_Label_cea8ce42-0a38-4038-af78-0463c9adb574_ActionId">
    <vt:lpwstr>eb9510a2-93b0-4062-b045-0fa700e8980a</vt:lpwstr>
  </property>
  <property fmtid="{D5CDD505-2E9C-101B-9397-08002B2CF9AE}" pid="10" name="MSIP_Label_cea8ce42-0a38-4038-af78-0463c9adb574_ContentBits">
    <vt:lpwstr>0</vt:lpwstr>
  </property>
</Properties>
</file>