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DHDATA\LONG TERM MONITORING AND COMPLIANCE\12 Cheryl Cuthrell\ARO\ARO DOCS for Properties\2025 ARO Docs\ARO MUST HAVE DOCUMENTS\"/>
    </mc:Choice>
  </mc:AlternateContent>
  <xr:revisionPtr revIDLastSave="0" documentId="13_ncr:1_{4CCE7BE4-3A2E-4814-828D-C5CCEABBE8F5}" xr6:coauthVersionLast="47" xr6:coauthVersionMax="47" xr10:uidLastSave="{00000000-0000-0000-0000-000000000000}"/>
  <bookViews>
    <workbookView xWindow="28680" yWindow="-1260" windowWidth="29040" windowHeight="15840" activeTab="1" xr2:uid="{00000000-000D-0000-FFFF-FFFF00000000}"/>
  </bookViews>
  <sheets>
    <sheet name="Instructions" sheetId="9" r:id="rId1"/>
    <sheet name="Paystub Worksheet" sheetId="24" r:id="rId2"/>
    <sheet name="Assets ARO" sheetId="22" r:id="rId3"/>
    <sheet name="ARO Affordability"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4" l="1"/>
  <c r="I29" i="24"/>
  <c r="J34" i="24" s="1"/>
  <c r="G29" i="24"/>
  <c r="G34" i="24" s="1"/>
  <c r="C29" i="24"/>
  <c r="I21" i="24"/>
  <c r="G21" i="24"/>
  <c r="D21" i="24"/>
  <c r="D15" i="22"/>
  <c r="L21" i="24" l="1"/>
  <c r="A36" i="24" s="1"/>
  <c r="L38" i="24" s="1"/>
  <c r="L34" i="24"/>
  <c r="D19" i="22"/>
  <c r="D17" i="22"/>
  <c r="D6" i="22" l="1"/>
  <c r="D12" i="22"/>
  <c r="E13" i="22" s="1"/>
  <c r="D5" i="22"/>
  <c r="B13" i="18"/>
  <c r="B8" i="18"/>
  <c r="D25" i="22"/>
  <c r="D4" i="22"/>
  <c r="D7" i="22" l="1"/>
  <c r="D8" i="22" s="1"/>
  <c r="E9" i="22" s="1" a="1"/>
  <c r="E9" i="22" s="1"/>
  <c r="B15" i="18"/>
  <c r="B17" i="18" s="1"/>
  <c r="D29" i="22" l="1"/>
  <c r="D28" i="22" l="1"/>
  <c r="D30" i="22" s="1"/>
  <c r="D31" i="22" l="1"/>
</calcChain>
</file>

<file path=xl/sharedStrings.xml><?xml version="1.0" encoding="utf-8"?>
<sst xmlns="http://schemas.openxmlformats.org/spreadsheetml/2006/main" count="144" uniqueCount="136">
  <si>
    <t>resident/ applicant began the job within the last few weeks).</t>
  </si>
  <si>
    <t>monthly</t>
  </si>
  <si>
    <t>How many pay stubs do you have from the resident/applicant? (You should have</t>
  </si>
  <si>
    <t xml:space="preserve">(C)  </t>
  </si>
  <si>
    <t>If yes, how many pay periods will</t>
  </si>
  <si>
    <t xml:space="preserve">Applicant: </t>
  </si>
  <si>
    <t>Enter the gross earnings from each of the  pay stubs.</t>
  </si>
  <si>
    <t>Enter the gross year to date earnings from the most recent stub.</t>
  </si>
  <si>
    <t xml:space="preserve">When using the pay stubs to calculate employment income, we must calculate income based on both (I) a </t>
  </si>
  <si>
    <t>pay stub average and (II) year to date earnings and use the higher of the two numbers.</t>
  </si>
  <si>
    <t>Enter the pay date listed on the most recent pay stub.</t>
  </si>
  <si>
    <t>(1)</t>
  </si>
  <si>
    <t>+ (2)</t>
  </si>
  <si>
    <t>+ (3)</t>
  </si>
  <si>
    <t>¸</t>
  </si>
  <si>
    <t>x</t>
  </si>
  <si>
    <t>=</t>
  </si>
  <si>
    <t xml:space="preserve">This is the annual income calculation </t>
  </si>
  <si>
    <t>based upon year to date earnings (II)</t>
  </si>
  <si>
    <t>No</t>
  </si>
  <si>
    <t xml:space="preserve">Move-In/Recert Date: </t>
  </si>
  <si>
    <t xml:space="preserve">Is employment seasonal, sporadic, or </t>
  </si>
  <si>
    <t>semi-monthly</t>
  </si>
  <si>
    <t>weekly</t>
  </si>
  <si>
    <t>Yes</t>
  </si>
  <si>
    <t>they work in the next year?</t>
  </si>
  <si>
    <t>ending in the next 12 months?</t>
  </si>
  <si>
    <t>days</t>
  </si>
  <si>
    <t xml:space="preserve"> periods</t>
  </si>
  <si>
    <t>MBMS-3L</t>
  </si>
  <si>
    <t>4/03</t>
  </si>
  <si>
    <t>bi-weekly</t>
  </si>
  <si>
    <t xml:space="preserve">How is the applicant paid? </t>
  </si>
  <si>
    <t>based upon the pay stub average (I)</t>
  </si>
  <si>
    <t xml:space="preserve">Bank Statement 1       </t>
  </si>
  <si>
    <t xml:space="preserve">End Balance </t>
  </si>
  <si>
    <t xml:space="preserve"># Acct. Owners </t>
  </si>
  <si>
    <t>Member End Bal.</t>
  </si>
  <si>
    <t xml:space="preserve">Annual Income from Checking (I)  </t>
  </si>
  <si>
    <t>End Balance</t>
  </si>
  <si>
    <t xml:space="preserve">Annual Income from Savings (I) </t>
  </si>
  <si>
    <t>Income from Asset Totals</t>
  </si>
  <si>
    <t>Total Cash Value of Asset (Column H Total)</t>
  </si>
  <si>
    <t>Annual Income from Asset (Column I Total)</t>
  </si>
  <si>
    <t xml:space="preserve">Total Income from Assets (K) -The greater of either the  Annual Income from Assets (Column I Total) or the Imputed Income (J) </t>
  </si>
  <si>
    <t xml:space="preserve">Member End Bal. </t>
  </si>
  <si>
    <t xml:space="preserve">Interest Rate </t>
  </si>
  <si>
    <t>**NUMERICAL DATA ENTRY ONLY**</t>
  </si>
  <si>
    <t>Instructions for Verifying and Calculating Employment Income</t>
  </si>
  <si>
    <t>Changing your Excel settings to use this worksheet</t>
  </si>
  <si>
    <r>
      <t xml:space="preserve">Before using this worksheet, it is preferable to change your Excel settings. Select </t>
    </r>
    <r>
      <rPr>
        <b/>
        <sz val="10"/>
        <rFont val="Arial"/>
        <family val="2"/>
      </rPr>
      <t>Tools</t>
    </r>
    <r>
      <rPr>
        <sz val="10"/>
        <rFont val="Arial"/>
        <family val="2"/>
      </rPr>
      <t xml:space="preserve"> from the menu bar.  Select </t>
    </r>
    <r>
      <rPr>
        <b/>
        <sz val="10"/>
        <rFont val="Arial"/>
        <family val="2"/>
      </rPr>
      <t>Options</t>
    </r>
    <r>
      <rPr>
        <sz val="10"/>
        <rFont val="Arial"/>
        <family val="2"/>
      </rPr>
      <t xml:space="preserve">.  Select the </t>
    </r>
    <r>
      <rPr>
        <b/>
        <sz val="10"/>
        <rFont val="Arial"/>
        <family val="2"/>
      </rPr>
      <t>Security</t>
    </r>
    <r>
      <rPr>
        <sz val="10"/>
        <rFont val="Arial"/>
        <family val="2"/>
      </rPr>
      <t xml:space="preserve"> tab on the far right.  Click the </t>
    </r>
    <r>
      <rPr>
        <b/>
        <sz val="10"/>
        <rFont val="Arial"/>
        <family val="2"/>
      </rPr>
      <t>Macro Security</t>
    </r>
    <r>
      <rPr>
        <sz val="10"/>
        <rFont val="Arial"/>
        <family val="2"/>
      </rPr>
      <t xml:space="preserve"> button in the lower left corner.  Select the third option (</t>
    </r>
    <r>
      <rPr>
        <b/>
        <sz val="10"/>
        <rFont val="Arial"/>
        <family val="2"/>
      </rPr>
      <t>low</t>
    </r>
    <r>
      <rPr>
        <sz val="10"/>
        <rFont val="Arial"/>
        <family val="2"/>
      </rPr>
      <t>) and click the okay button.</t>
    </r>
  </si>
  <si>
    <t>Which worksheet should I use?</t>
  </si>
  <si>
    <r>
      <t xml:space="preserve">When verifying employment, the first step is to attempt to obtain McCormack Baron's Employment Verification completed by the employer.  If this form is only partially completed, attempt to clarify any missing information.  In addition, all dashes, slashes, answers of "unknown", and illegible answers need to be clarified.  If the employer is able to supply most information, one pay stub can be obtained from the applicant/resident to answer many remaining questions on the verification.  Year-to-date amount and the date that amount is through can be obtained from one pay stub.  Also, average overtime, shift differential, tips, etc. can be computed from the detailed year-to-date information. Once all the questions on the verification have been answered, the </t>
    </r>
    <r>
      <rPr>
        <b/>
        <sz val="10"/>
        <rFont val="Arial"/>
        <family val="2"/>
      </rPr>
      <t xml:space="preserve">Verification Worksheet </t>
    </r>
    <r>
      <rPr>
        <sz val="10"/>
        <rFont val="Arial"/>
        <family val="2"/>
      </rPr>
      <t>can be used.</t>
    </r>
  </si>
  <si>
    <r>
      <t xml:space="preserve">Please note that the </t>
    </r>
    <r>
      <rPr>
        <b/>
        <sz val="10"/>
        <rFont val="Arial"/>
        <family val="2"/>
      </rPr>
      <t xml:space="preserve">Anticipated Raise Worksheet </t>
    </r>
    <r>
      <rPr>
        <sz val="10"/>
        <rFont val="Arial"/>
        <family val="2"/>
      </rPr>
      <t xml:space="preserve">is now incorporated within the </t>
    </r>
    <r>
      <rPr>
        <b/>
        <sz val="10"/>
        <rFont val="Arial"/>
        <family val="2"/>
      </rPr>
      <t>Verification Worksheet</t>
    </r>
    <r>
      <rPr>
        <sz val="10"/>
        <rFont val="Arial"/>
        <family val="2"/>
      </rPr>
      <t>.</t>
    </r>
  </si>
  <si>
    <r>
      <t xml:space="preserve">If the verification cannot completed by the employer, it is always necessary to write a clarification record explaining why.  It is then necessary to obtain the six most recent consecutive pay stubs from the resident.  Use the </t>
    </r>
    <r>
      <rPr>
        <b/>
        <sz val="10"/>
        <rFont val="Arial"/>
        <family val="2"/>
      </rPr>
      <t>Pay Stub Worksheet</t>
    </r>
    <r>
      <rPr>
        <sz val="10"/>
        <rFont val="Arial"/>
        <family val="2"/>
      </rPr>
      <t xml:space="preserve"> to compute from pay stubs.  The Pay Stub Worksheet should also be used if an employer verifies income via a printout that does not include hourly rates or hours worked, but does includes a gross pay history.</t>
    </r>
  </si>
  <si>
    <t>Using the Verification Worksheet</t>
  </si>
  <si>
    <r>
      <t xml:space="preserve">The Verification Worksheet computes current pay based on the Employment Verification and compares it to annualized year-to-date pay.  </t>
    </r>
    <r>
      <rPr>
        <u/>
        <sz val="10"/>
        <rFont val="Arial"/>
        <family val="2"/>
      </rPr>
      <t>The Verification Worksheet also computes a pay raise</t>
    </r>
    <r>
      <rPr>
        <sz val="10"/>
        <rFont val="Arial"/>
        <family val="2"/>
      </rPr>
      <t xml:space="preserve">.  </t>
    </r>
  </si>
  <si>
    <r>
      <t xml:space="preserve">If employment is seasonal, sporadic, or ending in the next twelve months </t>
    </r>
    <r>
      <rPr>
        <sz val="10"/>
        <rFont val="Arial"/>
        <family val="2"/>
      </rPr>
      <t xml:space="preserve">answer yes to Line (A).  On Line (B), enter the number of weeks they will work.  It is important to note that the anticipated raise function on this worksheet cannot be used if employment is seasonal, sporadic, or ending in the next twelve months.  </t>
    </r>
  </si>
  <si>
    <r>
      <t xml:space="preserve">If there is an expected increase in pay in the next twelve months </t>
    </r>
    <r>
      <rPr>
        <sz val="10"/>
        <rFont val="Arial"/>
        <family val="2"/>
      </rPr>
      <t xml:space="preserve">answer yes to Line (B).  Complete Lines (D) and (E).  A sentence will appear: "The applicant works __ weeks at the current rate, and __ weeks at the new rate".  The worksheet has calculated the number of weeks between the effective date of the income certification and the date the raise will go into effect.  This is the number of weeks the applicant is paid at their current rate.  It has rounded this number down to the nearest whole week, erring on the side of caution.  The remaining weeks of the year, the worksheet has counted at the new pay rate. </t>
    </r>
  </si>
  <si>
    <t xml:space="preserve">Complete Lines (F) and (G) with the new pay rate information.  Then proceed to the Regular, Overtime, Other, and Bonus lines.  Upon completing the Regular pay information (1 &amp; 2), another sentence will appear: "This is a pay rate increase of __%".  The indicated percentage increase will be applied to the Regular, Overtime, and Other pay rates to calculate the rate after the anticipated raise.  In addition, the labels "CURRENT" and "RAISE" will appear over the two calculation columns.  This will only occur if Lines (C), (D), (E), (F), (G), and Regular 1 &amp; 2 have been completed, and only if how the applicant is paid (hourly, weekly, etc.) is consistent for Lines (G) and Regular 2.  </t>
  </si>
  <si>
    <r>
      <t xml:space="preserve">If there is no expected increase and work is for a full year </t>
    </r>
    <r>
      <rPr>
        <sz val="10"/>
        <rFont val="Arial"/>
        <family val="2"/>
      </rPr>
      <t xml:space="preserve">begin by completing current pay information (Regular, Overtime, Other, Bonus).  </t>
    </r>
  </si>
  <si>
    <r>
      <t xml:space="preserve">        Regular pay: </t>
    </r>
    <r>
      <rPr>
        <sz val="10"/>
        <rFont val="Arial"/>
        <family val="2"/>
      </rPr>
      <t>Enter regular pay information.  Line 3 is only required if pay is hourly.</t>
    </r>
  </si>
  <si>
    <r>
      <t xml:space="preserve">        Overtime pay: </t>
    </r>
    <r>
      <rPr>
        <sz val="10"/>
        <rFont val="Arial"/>
        <family val="2"/>
      </rPr>
      <t>Enter the pay rate for any overtime worked.</t>
    </r>
  </si>
  <si>
    <r>
      <t xml:space="preserve">        </t>
    </r>
    <r>
      <rPr>
        <b/>
        <sz val="10"/>
        <rFont val="Arial"/>
        <family val="2"/>
      </rPr>
      <t xml:space="preserve">Other: </t>
    </r>
    <r>
      <rPr>
        <sz val="10"/>
        <rFont val="Arial"/>
        <family val="2"/>
      </rPr>
      <t>Enter the shift differential information.</t>
    </r>
  </si>
  <si>
    <r>
      <t xml:space="preserve">        </t>
    </r>
    <r>
      <rPr>
        <b/>
        <sz val="10"/>
        <rFont val="Arial"/>
        <family val="2"/>
      </rPr>
      <t>Bonus pay:</t>
    </r>
    <r>
      <rPr>
        <sz val="10"/>
        <rFont val="Arial"/>
        <family val="2"/>
      </rPr>
      <t xml:space="preserve"> Enter any bonus pay.  If paid hourly, the worksheet will apply for all regular and overtime</t>
    </r>
  </si>
  <si>
    <t xml:space="preserve">        hours worked. </t>
  </si>
  <si>
    <r>
      <t xml:space="preserve">The </t>
    </r>
    <r>
      <rPr>
        <b/>
        <sz val="10"/>
        <rFont val="Arial"/>
        <family val="2"/>
      </rPr>
      <t>Total</t>
    </r>
    <r>
      <rPr>
        <sz val="10"/>
        <rFont val="Arial"/>
        <family val="2"/>
      </rPr>
      <t xml:space="preserve"> line below the calculation column(s) is the anticipated annual income based on current pay (+raise)</t>
    </r>
  </si>
  <si>
    <r>
      <t xml:space="preserve">It is always necessary to compare this current pay calculation with an </t>
    </r>
    <r>
      <rPr>
        <b/>
        <sz val="10"/>
        <rFont val="Arial"/>
        <family val="2"/>
      </rPr>
      <t>annualized amount based off of the year-to-date</t>
    </r>
    <r>
      <rPr>
        <sz val="10"/>
        <rFont val="Arial"/>
        <family val="2"/>
      </rPr>
      <t xml:space="preserve"> information.  Complete Lines (H), (I), (J), and (K).  Numbers will fill in the equation below this information:</t>
    </r>
  </si>
  <si>
    <r>
      <t xml:space="preserve">        </t>
    </r>
    <r>
      <rPr>
        <b/>
        <sz val="10"/>
        <rFont val="Arial"/>
        <family val="2"/>
      </rPr>
      <t xml:space="preserve">The number of days </t>
    </r>
    <r>
      <rPr>
        <sz val="10"/>
        <rFont val="Arial"/>
        <family val="2"/>
      </rPr>
      <t>of pay that the year-to-date figure represents is determined by the number of days</t>
    </r>
  </si>
  <si>
    <t xml:space="preserve">        the applicant has worked this year.  If the employee start date (Line H) is before January 1st, this is  </t>
  </si>
  <si>
    <t xml:space="preserve">        the number of days from January 1st through the date on Line (J).  If the employee start date (H) is after </t>
  </si>
  <si>
    <t xml:space="preserve">        January 1st, this is the number of days from the applicant's employment date through the Line (J) date. </t>
  </si>
  <si>
    <r>
      <t xml:space="preserve">        </t>
    </r>
    <r>
      <rPr>
        <u/>
        <sz val="10"/>
        <rFont val="Arial"/>
        <family val="2"/>
      </rPr>
      <t>If Line (H) is blank, the worksheet will assume that the applicant began employment prior to January 1st</t>
    </r>
    <r>
      <rPr>
        <sz val="10"/>
        <rFont val="Arial"/>
        <family val="2"/>
      </rPr>
      <t>.</t>
    </r>
  </si>
  <si>
    <t xml:space="preserve">        </t>
  </si>
  <si>
    <r>
      <t xml:space="preserve">        </t>
    </r>
    <r>
      <rPr>
        <b/>
        <sz val="10"/>
        <rFont val="Arial"/>
        <family val="2"/>
      </rPr>
      <t>The number of pay periods</t>
    </r>
    <r>
      <rPr>
        <sz val="10"/>
        <rFont val="Arial"/>
        <family val="2"/>
      </rPr>
      <t xml:space="preserve"> that this number of days equals is calculated by looking at how frequently</t>
    </r>
  </si>
  <si>
    <r>
      <t xml:space="preserve">        the applicant is paid (K) and whether they started before January 1st (H).  </t>
    </r>
    <r>
      <rPr>
        <u/>
        <sz val="10"/>
        <rFont val="Arial"/>
        <family val="2"/>
      </rPr>
      <t>If Line (K) is blank, the</t>
    </r>
    <r>
      <rPr>
        <sz val="10"/>
        <rFont val="Arial"/>
        <family val="2"/>
      </rPr>
      <t xml:space="preserve"> </t>
    </r>
  </si>
  <si>
    <r>
      <t xml:space="preserve">        </t>
    </r>
    <r>
      <rPr>
        <u/>
        <sz val="10"/>
        <rFont val="Arial"/>
        <family val="2"/>
      </rPr>
      <t>worksheet will assume that pay is weekly</t>
    </r>
    <r>
      <rPr>
        <sz val="10"/>
        <rFont val="Arial"/>
        <family val="2"/>
      </rPr>
      <t xml:space="preserve">. </t>
    </r>
  </si>
  <si>
    <t xml:space="preserve">        If the applicant started on or after January 1st, the worksheet will phrase the number of days worked in</t>
  </si>
  <si>
    <t xml:space="preserve">        terms of an exact number of weeks.  This number will not be rounded.  This is exactly how many weeks</t>
  </si>
  <si>
    <t xml:space="preserve">        the year-to-date amount represents.</t>
  </si>
  <si>
    <t xml:space="preserve">        If the applicant started before January 1st, the worksheet will calculate the number of days in terms of </t>
  </si>
  <si>
    <t xml:space="preserve">        how many pay periods these days represent.  The worksheet will round up the number of pay periods</t>
  </si>
  <si>
    <t xml:space="preserve">        to determine the exact number of days the year-to-date figure represents. </t>
  </si>
  <si>
    <r>
      <t xml:space="preserve">        The </t>
    </r>
    <r>
      <rPr>
        <b/>
        <sz val="10"/>
        <rFont val="Arial"/>
        <family val="2"/>
      </rPr>
      <t>calculation</t>
    </r>
    <r>
      <rPr>
        <sz val="10"/>
        <rFont val="Arial"/>
        <family val="2"/>
      </rPr>
      <t xml:space="preserve"> divides the year-to-date earnings (I) by the number of pay periods worked and</t>
    </r>
  </si>
  <si>
    <t xml:space="preserve">        annualizes.  </t>
  </si>
  <si>
    <r>
      <t>If there is an expected increase in pay</t>
    </r>
    <r>
      <rPr>
        <sz val="10"/>
        <rFont val="Arial"/>
        <family val="2"/>
      </rPr>
      <t xml:space="preserve">, a sentence will have appeared: "We anticipate an additional amount of $__ due to the expected pay increase".  Above, in the current pay calculation, the worksheet calculated annual income based on the anticipated raise.  The amount that appears here is the difference between that calculation and what the annual calculation would have been without an anticipated raise.  We are adding in this amount because, as a result of the expected raise, we expect the applicant to earn more than they have been earning to date. </t>
    </r>
  </si>
  <si>
    <t xml:space="preserve">         </t>
  </si>
  <si>
    <r>
      <t xml:space="preserve">The </t>
    </r>
    <r>
      <rPr>
        <b/>
        <sz val="10"/>
        <rFont val="Arial"/>
        <family val="2"/>
      </rPr>
      <t>Total</t>
    </r>
    <r>
      <rPr>
        <sz val="10"/>
        <rFont val="Arial"/>
        <family val="2"/>
      </rPr>
      <t xml:space="preserve"> line is the anticipated annual income based on year-to-date pay (+raise)</t>
    </r>
  </si>
  <si>
    <t xml:space="preserve">The worksheet will indicate which method of calculation (year-to-date or current pay) results in a higher figure.  This figure is listed in the last box on the worksheet.  This is the number that should go on the Income Certification. </t>
  </si>
  <si>
    <t>Using the Pay Stub Worksheet</t>
  </si>
  <si>
    <r>
      <t xml:space="preserve">The Pay Stub Worksheet computes pay based on a pay stub average and compares it to annualized year-to-date pay.  </t>
    </r>
    <r>
      <rPr>
        <u/>
        <sz val="10"/>
        <rFont val="Arial"/>
        <family val="2"/>
      </rPr>
      <t/>
    </r>
  </si>
  <si>
    <t xml:space="preserve">Complete Lines (A) and (B).  Line (A) will default to 6.  If there is a good reason to use less than six pay stubs, you can change the number and not use all of the three pay stub lines below.  </t>
  </si>
  <si>
    <r>
      <t>If employment is seasonal, sporadic, or ending in the next twelve months</t>
    </r>
    <r>
      <rPr>
        <b/>
        <sz val="10"/>
        <rFont val="Arial"/>
        <family val="2"/>
      </rPr>
      <t xml:space="preserve"> </t>
    </r>
    <r>
      <rPr>
        <sz val="10"/>
        <rFont val="Arial"/>
        <family val="2"/>
      </rPr>
      <t>answer yes to Line (C).  On Line (D), enter the number of weeks they will work.  This will be applied to the pay stub and year-to-date calculations</t>
    </r>
  </si>
  <si>
    <t>Enter the gross pay on Lines (1), (2), and (3).  The worksheet will calculate the total income based on the pay stub average.</t>
  </si>
  <si>
    <r>
      <t xml:space="preserve">Complete Lines (E), (F), and (G).  </t>
    </r>
    <r>
      <rPr>
        <u/>
        <sz val="10"/>
        <rFont val="Arial"/>
        <family val="2"/>
      </rPr>
      <t>If Line (H) is blank, the worksheet will assume that the applicant began employment prior to January 1st</t>
    </r>
    <r>
      <rPr>
        <sz val="10"/>
        <rFont val="Arial"/>
        <family val="2"/>
      </rPr>
      <t>.  The year-to-date calculation is calculated in the same way as on the Verification Worksheet.</t>
    </r>
  </si>
  <si>
    <t xml:space="preserve">The worksheet will indicate which method of calculation (year-to-date or pay stub) results in a higher figure.  This figure is listed in the last box on the worksheet.  This is the number that should go on the Income Certification. </t>
  </si>
  <si>
    <t xml:space="preserve">*IF THERE ARE MULTIPLE CHECKING OR SAVINGS ACCOUNTS, COMPLETE A SEPARATE WORKSHEET* </t>
  </si>
  <si>
    <t xml:space="preserve">Type of Asset:  Checking                                           </t>
  </si>
  <si>
    <t>Bank Statement  Checking Totals</t>
  </si>
  <si>
    <t>Cash Value of Checking (H)</t>
  </si>
  <si>
    <t xml:space="preserve">Type of Asset:  Savings </t>
  </si>
  <si>
    <t>Current Bank Statement Cash Value (H)</t>
  </si>
  <si>
    <t>Stocks/Bonds Current Value (H)</t>
  </si>
  <si>
    <t>Cash on Hand (H)</t>
  </si>
  <si>
    <t>Cash Value Property (H)</t>
  </si>
  <si>
    <t>**ENTER THIS DATA ON THE TIC**</t>
  </si>
  <si>
    <t>**DO NOT ENTER DATA**</t>
  </si>
  <si>
    <t xml:space="preserve">Type of Asset:  Property </t>
  </si>
  <si>
    <t>Appraised Value</t>
  </si>
  <si>
    <t xml:space="preserve">Settlement Costs/ Fees </t>
  </si>
  <si>
    <t>AFFORDABILITY (RENT TO INCOME RATIO)</t>
  </si>
  <si>
    <t>Total Annual Household Income from All Sources</t>
  </si>
  <si>
    <t xml:space="preserve">Monthly Household Income  </t>
  </si>
  <si>
    <t>Monthly Tenant Paid Rent</t>
  </si>
  <si>
    <t xml:space="preserve">Affordability Ratio </t>
  </si>
  <si>
    <t>Does Unit Meet 40% Affordability Requirement (Pass=True/ Fail=False)</t>
  </si>
  <si>
    <t>ENTER DATA</t>
  </si>
  <si>
    <t>FORMULATED CELL (DO NOT ENTER DATA)</t>
  </si>
  <si>
    <t>Outstanding Mortgage/ Loans/ Lien</t>
  </si>
  <si>
    <t>Other Non-Optional Charges</t>
  </si>
  <si>
    <t>(If an employee started a job after the beginning of the year, you must enter their employment start date).</t>
  </si>
  <si>
    <t>Whole Life Insurance Cash/Surrender Value (H)</t>
  </si>
  <si>
    <t>Enter the start date for Year-to-Date (YTD) as the first day of the current year.</t>
  </si>
  <si>
    <t>Total</t>
  </si>
  <si>
    <t xml:space="preserve">Bank Statement 2       </t>
  </si>
  <si>
    <t>Bank Statement 3</t>
  </si>
  <si>
    <t>For the interest rate, enter the rate exactly as shown on the bank statement (do not convert to a percentage).</t>
  </si>
  <si>
    <t>Imputed Income (J):  Total Cash Value of Asset (Column H Total) exceeds $50,000.  Passbook rate:  0.45%</t>
  </si>
  <si>
    <t xml:space="preserve">Applicant Name:  </t>
  </si>
  <si>
    <t xml:space="preserve">Move In/Recert Date: </t>
  </si>
  <si>
    <t>+ (4)</t>
  </si>
  <si>
    <t>+ (5)</t>
  </si>
  <si>
    <t>+ (6)</t>
  </si>
  <si>
    <t>Record the greater of the two calculated amounts in the TIC.</t>
  </si>
  <si>
    <t xml:space="preserve">four to six most recent consecutive pay stubs except in instances in which the </t>
  </si>
  <si>
    <t xml:space="preserve">Household Member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</si>
</sst>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00"/>
    <numFmt numFmtId="166" formatCode="#,##0.000_);[Red]\(#,##0.000\)"/>
    <numFmt numFmtId="167" formatCode="0.0%"/>
  </numFmts>
  <fonts count="18" x14ac:knownFonts="1">
    <font>
      <sz val="10"/>
      <name val="Arial"/>
    </font>
    <font>
      <sz val="10"/>
      <name val="Arial"/>
      <family val="2"/>
    </font>
    <font>
      <sz val="10"/>
      <name val="Symbol"/>
      <family val="1"/>
      <charset val="2"/>
    </font>
    <font>
      <b/>
      <sz val="10"/>
      <name val="Arial"/>
      <family val="2"/>
    </font>
    <font>
      <b/>
      <u/>
      <sz val="10"/>
      <name val="Arial"/>
      <family val="2"/>
    </font>
    <font>
      <b/>
      <u/>
      <sz val="10"/>
      <color indexed="10"/>
      <name val="Arial"/>
      <family val="2"/>
    </font>
    <font>
      <sz val="10"/>
      <name val="Arial"/>
      <family val="2"/>
    </font>
    <font>
      <u/>
      <sz val="10"/>
      <color indexed="12"/>
      <name val="Arial"/>
      <family val="2"/>
    </font>
    <font>
      <b/>
      <i/>
      <sz val="10"/>
      <color indexed="10"/>
      <name val="Arial"/>
      <family val="2"/>
    </font>
    <font>
      <sz val="16"/>
      <name val="Arial"/>
      <family val="2"/>
    </font>
    <font>
      <sz val="10"/>
      <name val="Arial"/>
      <family val="2"/>
    </font>
    <font>
      <b/>
      <sz val="14"/>
      <name val="Arial"/>
      <family val="2"/>
    </font>
    <font>
      <b/>
      <u/>
      <sz val="12"/>
      <name val="Arial"/>
      <family val="2"/>
    </font>
    <font>
      <u/>
      <sz val="10"/>
      <name val="Arial"/>
      <family val="2"/>
    </font>
    <font>
      <sz val="10"/>
      <name val="Arial"/>
      <family val="2"/>
    </font>
    <font>
      <b/>
      <sz val="8"/>
      <name val="Arial"/>
      <family val="2"/>
    </font>
    <font>
      <b/>
      <sz val="10"/>
      <color rgb="FFFF0000"/>
      <name val="Arial"/>
      <family val="2"/>
    </font>
    <font>
      <i/>
      <sz val="9"/>
      <name val="Arial"/>
      <family val="2"/>
    </font>
  </fonts>
  <fills count="10">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66FFFF"/>
        <bgColor indexed="64"/>
      </patternFill>
    </fill>
    <fill>
      <patternFill patternType="solid">
        <fgColor rgb="FFFF0000"/>
        <bgColor indexed="64"/>
      </patternFill>
    </fill>
    <fill>
      <patternFill patternType="solid">
        <fgColor theme="6"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44" fontId="10"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51">
    <xf numFmtId="0" fontId="0" fillId="0" borderId="0" xfId="0"/>
    <xf numFmtId="164" fontId="0" fillId="2" borderId="1" xfId="0" applyNumberFormat="1" applyFill="1" applyBorder="1" applyProtection="1">
      <protection locked="0"/>
    </xf>
    <xf numFmtId="164" fontId="0" fillId="2" borderId="2" xfId="0" applyNumberFormat="1" applyFill="1" applyBorder="1" applyProtection="1">
      <protection locked="0"/>
    </xf>
    <xf numFmtId="0" fontId="0" fillId="2" borderId="1" xfId="0" applyFill="1" applyBorder="1" applyAlignment="1" applyProtection="1">
      <alignment horizontal="center"/>
      <protection locked="0"/>
    </xf>
    <xf numFmtId="0" fontId="0" fillId="0" borderId="0" xfId="0" applyAlignment="1">
      <alignment horizontal="left" vertical="top" wrapText="1"/>
    </xf>
    <xf numFmtId="0" fontId="0" fillId="0" borderId="0" xfId="0" applyAlignment="1">
      <alignment horizontal="center"/>
    </xf>
    <xf numFmtId="1" fontId="0" fillId="0" borderId="0" xfId="0" applyNumberFormat="1"/>
    <xf numFmtId="0" fontId="0" fillId="0" borderId="0" xfId="0" applyAlignment="1">
      <alignment horizontal="left"/>
    </xf>
    <xf numFmtId="0" fontId="3" fillId="0" borderId="0" xfId="0" applyFont="1"/>
    <xf numFmtId="14" fontId="0" fillId="0" borderId="0" xfId="0" applyNumberFormat="1"/>
    <xf numFmtId="0" fontId="2" fillId="0" borderId="0" xfId="0" applyFont="1" applyAlignment="1">
      <alignment horizontal="center"/>
    </xf>
    <xf numFmtId="0" fontId="4" fillId="0" borderId="0" xfId="0" applyFont="1" applyAlignment="1">
      <alignment horizontal="centerContinuous"/>
    </xf>
    <xf numFmtId="164" fontId="4" fillId="0" borderId="0" xfId="0" applyNumberFormat="1" applyFont="1" applyAlignment="1">
      <alignment horizontal="centerContinuous"/>
    </xf>
    <xf numFmtId="0" fontId="8" fillId="0" borderId="0" xfId="0" applyFont="1"/>
    <xf numFmtId="0" fontId="0" fillId="0" borderId="0" xfId="0" applyAlignment="1">
      <alignment horizontal="right"/>
    </xf>
    <xf numFmtId="0" fontId="0" fillId="0" borderId="3" xfId="0" applyBorder="1" applyAlignment="1">
      <alignment horizontal="centerContinuous"/>
    </xf>
    <xf numFmtId="49" fontId="0" fillId="0" borderId="0" xfId="0" applyNumberFormat="1" applyAlignment="1">
      <alignment horizontal="right"/>
    </xf>
    <xf numFmtId="0" fontId="0" fillId="0" borderId="0" xfId="0" quotePrefix="1" applyAlignment="1">
      <alignment horizontal="right"/>
    </xf>
    <xf numFmtId="0" fontId="0" fillId="0" borderId="4" xfId="0" applyBorder="1"/>
    <xf numFmtId="0" fontId="0" fillId="0" borderId="1" xfId="0" applyBorder="1" applyAlignment="1">
      <alignment horizontal="center"/>
    </xf>
    <xf numFmtId="0" fontId="0" fillId="0" borderId="0" xfId="0" quotePrefix="1" applyAlignment="1">
      <alignment horizontal="center"/>
    </xf>
    <xf numFmtId="2" fontId="0" fillId="0" borderId="0" xfId="0" applyNumberFormat="1"/>
    <xf numFmtId="0" fontId="0" fillId="0" borderId="0" xfId="0" quotePrefix="1"/>
    <xf numFmtId="164" fontId="3" fillId="0" borderId="0" xfId="0" applyNumberFormat="1" applyFont="1" applyAlignment="1">
      <alignment horizontal="center"/>
    </xf>
    <xf numFmtId="44" fontId="0" fillId="0" borderId="0" xfId="1" applyFont="1"/>
    <xf numFmtId="44" fontId="0" fillId="0" borderId="0" xfId="1" applyFont="1" applyProtection="1"/>
    <xf numFmtId="0" fontId="3" fillId="0" borderId="5" xfId="0" applyFont="1" applyBorder="1" applyAlignment="1" applyProtection="1">
      <alignment horizontal="left"/>
      <protection locked="0"/>
    </xf>
    <xf numFmtId="44" fontId="9" fillId="0" borderId="5" xfId="1" applyFont="1" applyBorder="1" applyProtection="1">
      <protection locked="0"/>
    </xf>
    <xf numFmtId="0" fontId="9" fillId="0" borderId="5" xfId="0" applyFont="1" applyBorder="1" applyAlignment="1" applyProtection="1">
      <alignment horizontal="center"/>
      <protection locked="0"/>
    </xf>
    <xf numFmtId="44" fontId="3" fillId="3" borderId="5" xfId="1" applyFont="1" applyFill="1" applyBorder="1" applyProtection="1"/>
    <xf numFmtId="44" fontId="3" fillId="3" borderId="5" xfId="1" applyFont="1" applyFill="1" applyBorder="1" applyAlignment="1" applyProtection="1">
      <alignment horizontal="center"/>
    </xf>
    <xf numFmtId="44" fontId="3" fillId="4" borderId="5" xfId="1" applyFont="1" applyFill="1" applyBorder="1" applyAlignment="1" applyProtection="1">
      <alignment horizontal="center"/>
    </xf>
    <xf numFmtId="44" fontId="3" fillId="5" borderId="6" xfId="1" applyFont="1" applyFill="1" applyBorder="1" applyProtection="1"/>
    <xf numFmtId="44" fontId="3" fillId="5" borderId="5" xfId="1" applyFont="1" applyFill="1" applyBorder="1" applyProtection="1"/>
    <xf numFmtId="44" fontId="3" fillId="5" borderId="5" xfId="1" applyFont="1" applyFill="1" applyBorder="1" applyAlignment="1" applyProtection="1">
      <alignment wrapText="1"/>
    </xf>
    <xf numFmtId="0" fontId="0" fillId="0" borderId="0" xfId="0" applyAlignment="1">
      <alignment wrapText="1"/>
    </xf>
    <xf numFmtId="0" fontId="3" fillId="0" borderId="5" xfId="0" applyFont="1" applyBorder="1" applyAlignment="1">
      <alignment horizontal="left"/>
    </xf>
    <xf numFmtId="0" fontId="3" fillId="3" borderId="5" xfId="0" applyFont="1" applyFill="1" applyBorder="1" applyAlignment="1">
      <alignment wrapText="1"/>
    </xf>
    <xf numFmtId="0" fontId="3" fillId="3" borderId="6" xfId="0" applyFont="1" applyFill="1" applyBorder="1" applyAlignment="1">
      <alignment horizontal="center"/>
    </xf>
    <xf numFmtId="2" fontId="3" fillId="3" borderId="5" xfId="0" applyNumberFormat="1" applyFont="1" applyFill="1" applyBorder="1" applyAlignment="1">
      <alignment horizontal="center"/>
    </xf>
    <xf numFmtId="0" fontId="3" fillId="4" borderId="6" xfId="0" applyFont="1" applyFill="1" applyBorder="1" applyAlignment="1">
      <alignment wrapText="1"/>
    </xf>
    <xf numFmtId="0" fontId="3" fillId="4" borderId="5" xfId="0" applyFont="1" applyFill="1" applyBorder="1" applyAlignment="1">
      <alignment wrapText="1"/>
    </xf>
    <xf numFmtId="0" fontId="3" fillId="3" borderId="5" xfId="0" applyFont="1" applyFill="1" applyBorder="1" applyAlignment="1">
      <alignment horizontal="center"/>
    </xf>
    <xf numFmtId="0" fontId="3" fillId="6" borderId="5" xfId="0" applyFont="1" applyFill="1" applyBorder="1" applyAlignment="1">
      <alignment wrapText="1"/>
    </xf>
    <xf numFmtId="0" fontId="3" fillId="5" borderId="6" xfId="0" applyFont="1" applyFill="1" applyBorder="1" applyAlignment="1">
      <alignment horizontal="center"/>
    </xf>
    <xf numFmtId="0" fontId="3" fillId="5" borderId="5" xfId="0" applyFont="1" applyFill="1" applyBorder="1" applyAlignment="1">
      <alignment horizontal="center"/>
    </xf>
    <xf numFmtId="44" fontId="3" fillId="0" borderId="5" xfId="1" applyFont="1" applyBorder="1" applyProtection="1"/>
    <xf numFmtId="0" fontId="3" fillId="0" borderId="5" xfId="0" applyFont="1" applyBorder="1" applyAlignment="1">
      <alignment horizontal="center"/>
    </xf>
    <xf numFmtId="0" fontId="3" fillId="0" borderId="5" xfId="0" applyFont="1" applyBorder="1" applyAlignment="1">
      <alignment wrapText="1"/>
    </xf>
    <xf numFmtId="2" fontId="3" fillId="5" borderId="5" xfId="0" applyNumberFormat="1" applyFont="1" applyFill="1" applyBorder="1" applyAlignment="1">
      <alignment horizontal="center"/>
    </xf>
    <xf numFmtId="0" fontId="3" fillId="5" borderId="5" xfId="0" applyFont="1" applyFill="1" applyBorder="1" applyAlignment="1">
      <alignment wrapText="1"/>
    </xf>
    <xf numFmtId="44" fontId="0" fillId="0" borderId="5" xfId="1" applyFont="1" applyBorder="1" applyProtection="1"/>
    <xf numFmtId="0" fontId="0" fillId="0" borderId="5" xfId="0" applyBorder="1" applyAlignment="1">
      <alignment horizontal="center"/>
    </xf>
    <xf numFmtId="0" fontId="0" fillId="0" borderId="5" xfId="0" applyBorder="1" applyAlignment="1">
      <alignment wrapText="1"/>
    </xf>
    <xf numFmtId="0" fontId="3" fillId="5" borderId="5" xfId="0" applyFont="1" applyFill="1" applyBorder="1" applyAlignment="1">
      <alignment horizontal="center" wrapText="1"/>
    </xf>
    <xf numFmtId="0" fontId="11"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wrapText="1"/>
    </xf>
    <xf numFmtId="0" fontId="12" fillId="0" borderId="0" xfId="0" applyFont="1" applyAlignment="1">
      <alignment wrapText="1"/>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wrapText="1"/>
    </xf>
    <xf numFmtId="0" fontId="6" fillId="0" borderId="0" xfId="0" applyFont="1" applyAlignment="1">
      <alignment wrapText="1"/>
    </xf>
    <xf numFmtId="0" fontId="13" fillId="0" borderId="0" xfId="0" applyFont="1" applyAlignment="1">
      <alignment wrapText="1"/>
    </xf>
    <xf numFmtId="0" fontId="6" fillId="0" borderId="0" xfId="0" applyFont="1" applyAlignment="1">
      <alignment vertical="top" wrapText="1"/>
    </xf>
    <xf numFmtId="0" fontId="0" fillId="0" borderId="5" xfId="0" applyBorder="1" applyProtection="1">
      <protection locked="0"/>
    </xf>
    <xf numFmtId="0" fontId="0" fillId="5" borderId="0" xfId="0" applyFill="1"/>
    <xf numFmtId="0" fontId="0" fillId="5" borderId="0" xfId="0" applyFill="1" applyAlignment="1">
      <alignment horizontal="center"/>
    </xf>
    <xf numFmtId="0" fontId="3" fillId="6" borderId="5" xfId="0" applyFont="1" applyFill="1" applyBorder="1" applyAlignment="1" applyProtection="1">
      <alignment horizontal="center"/>
      <protection locked="0"/>
    </xf>
    <xf numFmtId="2" fontId="0" fillId="5" borderId="0" xfId="0" applyNumberFormat="1" applyFill="1"/>
    <xf numFmtId="44" fontId="3" fillId="6" borderId="5" xfId="1" applyFont="1" applyFill="1" applyBorder="1" applyProtection="1">
      <protection locked="0"/>
    </xf>
    <xf numFmtId="44" fontId="3" fillId="0" borderId="5" xfId="1" applyFont="1" applyBorder="1" applyAlignment="1" applyProtection="1">
      <alignment horizontal="center"/>
    </xf>
    <xf numFmtId="44" fontId="3" fillId="7" borderId="5" xfId="1" applyFont="1" applyFill="1" applyBorder="1" applyAlignment="1" applyProtection="1">
      <alignment horizontal="center"/>
    </xf>
    <xf numFmtId="44" fontId="3" fillId="6" borderId="5" xfId="1" applyFont="1" applyFill="1" applyBorder="1" applyAlignment="1" applyProtection="1">
      <alignment horizontal="center"/>
      <protection locked="0"/>
    </xf>
    <xf numFmtId="0" fontId="0" fillId="0" borderId="5" xfId="0" applyBorder="1"/>
    <xf numFmtId="0" fontId="3" fillId="7" borderId="5" xfId="0" applyFont="1" applyFill="1" applyBorder="1" applyAlignment="1">
      <alignment wrapText="1"/>
    </xf>
    <xf numFmtId="1" fontId="0" fillId="0" borderId="5" xfId="0" applyNumberFormat="1" applyBorder="1"/>
    <xf numFmtId="0" fontId="0" fillId="0" borderId="0" xfId="0" applyProtection="1">
      <protection locked="0"/>
    </xf>
    <xf numFmtId="0" fontId="3" fillId="4" borderId="5" xfId="0" applyFont="1" applyFill="1" applyBorder="1"/>
    <xf numFmtId="0" fontId="3" fillId="6" borderId="5" xfId="0" applyFont="1" applyFill="1" applyBorder="1"/>
    <xf numFmtId="0" fontId="3" fillId="0" borderId="0" xfId="0" applyFont="1" applyAlignment="1">
      <alignment horizontal="left"/>
    </xf>
    <xf numFmtId="0" fontId="9" fillId="0" borderId="0" xfId="0" applyFont="1"/>
    <xf numFmtId="0" fontId="9" fillId="0" borderId="0" xfId="0" applyFont="1" applyProtection="1">
      <protection locked="0"/>
    </xf>
    <xf numFmtId="44" fontId="1" fillId="0" borderId="0" xfId="1" applyFont="1"/>
    <xf numFmtId="0" fontId="1" fillId="5" borderId="5" xfId="0" applyFont="1" applyFill="1" applyBorder="1"/>
    <xf numFmtId="44" fontId="3" fillId="4" borderId="5" xfId="1" applyFont="1" applyFill="1" applyBorder="1" applyProtection="1"/>
    <xf numFmtId="44" fontId="3" fillId="5" borderId="5" xfId="1" applyFont="1" applyFill="1" applyBorder="1"/>
    <xf numFmtId="0" fontId="3" fillId="5" borderId="5" xfId="0" applyFont="1" applyFill="1" applyBorder="1"/>
    <xf numFmtId="167" fontId="3" fillId="4" borderId="5" xfId="4" applyNumberFormat="1" applyFont="1" applyFill="1" applyBorder="1"/>
    <xf numFmtId="44" fontId="3" fillId="4" borderId="5" xfId="1" applyFont="1" applyFill="1" applyBorder="1" applyAlignment="1">
      <alignment horizontal="right"/>
    </xf>
    <xf numFmtId="0" fontId="3" fillId="0" borderId="5" xfId="0" applyFont="1" applyBorder="1"/>
    <xf numFmtId="0" fontId="3" fillId="0" borderId="5" xfId="1" applyNumberFormat="1" applyFont="1" applyFill="1" applyBorder="1" applyAlignment="1"/>
    <xf numFmtId="0" fontId="3" fillId="0" borderId="5" xfId="1" applyNumberFormat="1" applyFont="1" applyFill="1" applyBorder="1"/>
    <xf numFmtId="0" fontId="1" fillId="0" borderId="5" xfId="0" applyFont="1" applyBorder="1"/>
    <xf numFmtId="0" fontId="1" fillId="0" borderId="5" xfId="1" applyNumberFormat="1" applyFont="1" applyFill="1" applyBorder="1"/>
    <xf numFmtId="0" fontId="0" fillId="0" borderId="5" xfId="1" applyNumberFormat="1" applyFont="1" applyFill="1" applyBorder="1"/>
    <xf numFmtId="0" fontId="0" fillId="0" borderId="0" xfId="1" applyNumberFormat="1" applyFont="1" applyFill="1"/>
    <xf numFmtId="44" fontId="0" fillId="0" borderId="0" xfId="1" applyFont="1" applyFill="1"/>
    <xf numFmtId="44" fontId="3" fillId="0" borderId="5" xfId="1" applyFont="1" applyBorder="1" applyProtection="1">
      <protection locked="0"/>
    </xf>
    <xf numFmtId="0" fontId="1" fillId="4" borderId="6" xfId="0" applyFont="1" applyFill="1" applyBorder="1" applyAlignment="1">
      <alignment wrapText="1"/>
    </xf>
    <xf numFmtId="0" fontId="0" fillId="6" borderId="5" xfId="0" applyFill="1" applyBorder="1" applyProtection="1">
      <protection locked="0"/>
    </xf>
    <xf numFmtId="0" fontId="14" fillId="6" borderId="5" xfId="4" applyNumberFormat="1" applyFont="1" applyFill="1" applyBorder="1" applyProtection="1">
      <protection locked="0"/>
    </xf>
    <xf numFmtId="165" fontId="3" fillId="5" borderId="5" xfId="1" applyNumberFormat="1" applyFont="1" applyFill="1" applyBorder="1" applyAlignment="1" applyProtection="1"/>
    <xf numFmtId="44" fontId="3" fillId="7" borderId="5" xfId="1" applyFont="1" applyFill="1" applyBorder="1" applyProtection="1"/>
    <xf numFmtId="0" fontId="3" fillId="7" borderId="5" xfId="1" applyNumberFormat="1" applyFont="1" applyFill="1" applyBorder="1" applyProtection="1"/>
    <xf numFmtId="165" fontId="1" fillId="6" borderId="5" xfId="1" applyNumberFormat="1" applyFont="1" applyFill="1" applyBorder="1" applyAlignment="1" applyProtection="1">
      <protection locked="0"/>
    </xf>
    <xf numFmtId="0" fontId="1" fillId="5" borderId="5" xfId="0" applyFont="1" applyFill="1" applyBorder="1" applyAlignment="1">
      <alignment horizontal="center"/>
    </xf>
    <xf numFmtId="44" fontId="1" fillId="5" borderId="5" xfId="1" applyFont="1" applyFill="1" applyBorder="1" applyProtection="1"/>
    <xf numFmtId="44" fontId="7" fillId="6" borderId="5" xfId="3" applyNumberFormat="1" applyFill="1" applyBorder="1" applyAlignment="1" applyProtection="1">
      <alignment horizontal="center"/>
      <protection locked="0"/>
    </xf>
    <xf numFmtId="44" fontId="14" fillId="5" borderId="0" xfId="1" applyFont="1" applyFill="1"/>
    <xf numFmtId="0" fontId="3" fillId="4" borderId="0" xfId="0" applyFont="1" applyFill="1" applyAlignment="1">
      <alignment wrapText="1"/>
    </xf>
    <xf numFmtId="44" fontId="0" fillId="0" borderId="0" xfId="1" applyFont="1" applyProtection="1">
      <protection locked="0"/>
    </xf>
    <xf numFmtId="0" fontId="15" fillId="7" borderId="5" xfId="0" applyFont="1" applyFill="1" applyBorder="1" applyAlignment="1">
      <alignment wrapText="1"/>
    </xf>
    <xf numFmtId="44" fontId="3" fillId="4" borderId="5" xfId="1" applyFont="1" applyFill="1" applyBorder="1"/>
    <xf numFmtId="44" fontId="3" fillId="0" borderId="5" xfId="1" applyFont="1" applyFill="1" applyBorder="1"/>
    <xf numFmtId="7" fontId="3" fillId="7" borderId="5" xfId="1" applyNumberFormat="1" applyFont="1" applyFill="1" applyBorder="1" applyProtection="1"/>
    <xf numFmtId="164" fontId="3" fillId="7" borderId="5" xfId="1" applyNumberFormat="1" applyFont="1" applyFill="1" applyBorder="1" applyProtection="1"/>
    <xf numFmtId="164" fontId="0" fillId="6" borderId="5" xfId="0" applyNumberFormat="1" applyFill="1" applyBorder="1" applyProtection="1">
      <protection locked="0"/>
    </xf>
    <xf numFmtId="44" fontId="0" fillId="0" borderId="5" xfId="1" applyFont="1" applyBorder="1"/>
    <xf numFmtId="0" fontId="3" fillId="8" borderId="5" xfId="0" applyFont="1" applyFill="1" applyBorder="1" applyAlignment="1">
      <alignment wrapText="1"/>
    </xf>
    <xf numFmtId="44" fontId="14" fillId="5" borderId="5" xfId="1" applyFont="1" applyFill="1" applyBorder="1"/>
    <xf numFmtId="49" fontId="3" fillId="0" borderId="0" xfId="0" applyNumberFormat="1" applyFont="1" applyAlignment="1">
      <alignment horizontal="right" vertical="top" wrapText="1"/>
    </xf>
    <xf numFmtId="0" fontId="3" fillId="0" borderId="0" xfId="0" applyFont="1" applyAlignment="1">
      <alignment horizontal="left" vertical="top" wrapText="1"/>
    </xf>
    <xf numFmtId="0" fontId="3" fillId="0" borderId="0" xfId="0" applyFont="1"/>
    <xf numFmtId="0" fontId="0" fillId="2" borderId="3" xfId="0" applyFill="1" applyBorder="1" applyAlignment="1" applyProtection="1">
      <alignment horizontal="center"/>
      <protection locked="0"/>
    </xf>
    <xf numFmtId="0" fontId="0" fillId="0" borderId="7" xfId="0" applyBorder="1" applyAlignment="1" applyProtection="1">
      <alignment horizontal="center"/>
      <protection locked="0"/>
    </xf>
    <xf numFmtId="14" fontId="0" fillId="2" borderId="3" xfId="0" applyNumberFormat="1" applyFill="1" applyBorder="1" applyAlignment="1" applyProtection="1">
      <alignment horizontal="center"/>
      <protection locked="0"/>
    </xf>
    <xf numFmtId="14" fontId="0" fillId="2" borderId="7" xfId="0" applyNumberForma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0" fontId="0" fillId="0" borderId="10" xfId="0" applyBorder="1" applyAlignment="1">
      <alignment horizontal="center"/>
    </xf>
    <xf numFmtId="0" fontId="0" fillId="0" borderId="0" xfId="0" applyAlignment="1">
      <alignment horizontal="center"/>
    </xf>
    <xf numFmtId="49" fontId="0" fillId="0" borderId="0" xfId="0" applyNumberFormat="1" applyAlignment="1">
      <alignment horizontal="right"/>
    </xf>
    <xf numFmtId="49" fontId="0" fillId="0" borderId="11" xfId="0" applyNumberFormat="1" applyBorder="1" applyAlignment="1">
      <alignment horizontal="right"/>
    </xf>
    <xf numFmtId="0" fontId="0" fillId="0" borderId="7" xfId="0" applyBorder="1" applyProtection="1">
      <protection locked="0"/>
    </xf>
    <xf numFmtId="166" fontId="0" fillId="0" borderId="3" xfId="0" applyNumberFormat="1" applyBorder="1" applyAlignment="1">
      <alignment horizontal="center"/>
    </xf>
    <xf numFmtId="0" fontId="0" fillId="0" borderId="7" xfId="0" applyBorder="1"/>
    <xf numFmtId="49" fontId="0" fillId="0" borderId="4" xfId="0" applyNumberFormat="1" applyBorder="1" applyAlignment="1">
      <alignment horizontal="right"/>
    </xf>
    <xf numFmtId="164" fontId="3" fillId="0" borderId="3" xfId="0" applyNumberFormat="1" applyFont="1" applyBorder="1" applyAlignment="1">
      <alignment horizontal="center"/>
    </xf>
    <xf numFmtId="0" fontId="0" fillId="0" borderId="7" xfId="0" applyBorder="1" applyAlignment="1">
      <alignment horizontal="center"/>
    </xf>
    <xf numFmtId="164" fontId="5" fillId="0" borderId="3" xfId="0" applyNumberFormat="1" applyFont="1" applyBorder="1" applyAlignment="1">
      <alignment horizontal="center"/>
    </xf>
    <xf numFmtId="0" fontId="0" fillId="0" borderId="0" xfId="0" applyAlignment="1">
      <alignment vertical="top"/>
    </xf>
    <xf numFmtId="14" fontId="0" fillId="0" borderId="9" xfId="0" applyNumberFormat="1" applyBorder="1" applyAlignment="1" applyProtection="1">
      <alignment horizontal="left"/>
      <protection locked="0"/>
    </xf>
    <xf numFmtId="0" fontId="0" fillId="0" borderId="9" xfId="0" applyBorder="1" applyAlignment="1" applyProtection="1">
      <alignment horizontal="left"/>
      <protection locked="0"/>
    </xf>
    <xf numFmtId="0" fontId="0" fillId="0" borderId="9" xfId="0" applyBorder="1" applyProtection="1">
      <protection locked="0"/>
    </xf>
    <xf numFmtId="0" fontId="0" fillId="0" borderId="3" xfId="0" applyBorder="1" applyAlignment="1">
      <alignment horizontal="center"/>
    </xf>
    <xf numFmtId="0" fontId="0" fillId="0" borderId="8" xfId="0" applyBorder="1" applyAlignment="1">
      <alignment horizontal="center"/>
    </xf>
    <xf numFmtId="164" fontId="0" fillId="0" borderId="3" xfId="0" applyNumberFormat="1" applyBorder="1" applyAlignment="1">
      <alignment horizontal="center"/>
    </xf>
    <xf numFmtId="0" fontId="16" fillId="0" borderId="0" xfId="0" applyFont="1"/>
    <xf numFmtId="0" fontId="17" fillId="9" borderId="0" xfId="0" applyFont="1" applyFill="1"/>
    <xf numFmtId="0" fontId="1" fillId="0" borderId="0" xfId="0" applyFont="1"/>
  </cellXfs>
  <cellStyles count="5">
    <cellStyle name="Currency" xfId="1" builtinId="4"/>
    <cellStyle name="Currency 2" xfId="2" xr:uid="{00000000-0005-0000-0000-000001000000}"/>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57150</xdr:colOff>
      <xdr:row>43</xdr:row>
      <xdr:rowOff>112395</xdr:rowOff>
    </xdr:from>
    <xdr:to>
      <xdr:col>11</xdr:col>
      <xdr:colOff>339059</xdr:colOff>
      <xdr:row>46</xdr:row>
      <xdr:rowOff>76111</xdr:rowOff>
    </xdr:to>
    <xdr:sp macro="" textlink="">
      <xdr:nvSpPr>
        <xdr:cNvPr id="6" name="Rectangle 5">
          <a:extLst>
            <a:ext uri="{FF2B5EF4-FFF2-40B4-BE49-F238E27FC236}">
              <a16:creationId xmlns:a16="http://schemas.microsoft.com/office/drawing/2014/main" id="{C6B15ED8-C78F-498B-9B0C-DF9A510F5524}"/>
            </a:ext>
          </a:extLst>
        </xdr:cNvPr>
        <xdr:cNvSpPr>
          <a:spLocks noChangeArrowheads="1"/>
        </xdr:cNvSpPr>
      </xdr:nvSpPr>
      <xdr:spPr bwMode="auto">
        <a:xfrm>
          <a:off x="1409700" y="7922895"/>
          <a:ext cx="3072734" cy="449491"/>
        </a:xfrm>
        <a:prstGeom prst="rect">
          <a:avLst/>
        </a:prstGeom>
        <a:solidFill>
          <a:srgbClr val="FFFFFF"/>
        </a:solidFill>
        <a:ln w="25400">
          <a:solidFill>
            <a:srgbClr val="000000"/>
          </a:solidFill>
          <a:miter lim="800000"/>
          <a:headEnd/>
          <a:tailEnd/>
        </a:ln>
        <a:effectLst/>
      </xdr:spPr>
      <xdr:txBody>
        <a:bodyPr vertOverflow="clip" wrap="square" lIns="12700" tIns="12700" rIns="12700" bIns="12700" anchor="t" upright="1"/>
        <a:lstStyle/>
        <a:p>
          <a:pPr algn="ctr" rtl="0">
            <a:defRPr sz="1000"/>
          </a:pPr>
          <a:r>
            <a:rPr lang="en-US" sz="1600" b="1" i="0" strike="noStrike">
              <a:solidFill>
                <a:srgbClr val="000000"/>
              </a:solidFill>
              <a:latin typeface="Times New Roman"/>
              <a:cs typeface="Times New Roman"/>
            </a:rPr>
            <a:t>Pay stub Worksheet</a:t>
          </a:r>
          <a:endParaRPr lang="en-US" sz="1400" b="0" i="0" strike="noStrike">
            <a:solidFill>
              <a:srgbClr val="000000"/>
            </a:solidFill>
            <a:latin typeface="Times New Roman"/>
            <a:cs typeface="Times New Roman"/>
          </a:endParaRPr>
        </a:p>
        <a:p>
          <a:pPr algn="ctr" rtl="0">
            <a:defRPr sz="1000"/>
          </a:pPr>
          <a:endParaRPr lang="en-US" sz="1400" b="0" i="0" strike="noStrike">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638175</xdr:colOff>
      <xdr:row>2</xdr:row>
      <xdr:rowOff>85725</xdr:rowOff>
    </xdr:from>
    <xdr:ext cx="184731" cy="264560"/>
    <xdr:sp macro="" textlink="">
      <xdr:nvSpPr>
        <xdr:cNvPr id="2" name="TextBox 1">
          <a:extLst>
            <a:ext uri="{FF2B5EF4-FFF2-40B4-BE49-F238E27FC236}">
              <a16:creationId xmlns:a16="http://schemas.microsoft.com/office/drawing/2014/main" id="{6DE74637-D737-4B75-8E90-9A1DB5C82832}"/>
            </a:ext>
          </a:extLst>
        </xdr:cNvPr>
        <xdr:cNvSpPr txBox="1"/>
      </xdr:nvSpPr>
      <xdr:spPr>
        <a:xfrm>
          <a:off x="5705475" y="60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69"/>
  <sheetViews>
    <sheetView showGridLines="0" topLeftCell="A9" zoomScaleNormal="100" workbookViewId="0">
      <selection activeCell="A69" sqref="A69"/>
    </sheetView>
  </sheetViews>
  <sheetFormatPr defaultRowHeight="12.75" x14ac:dyDescent="0.2"/>
  <cols>
    <col min="1" max="1" width="91.28515625" customWidth="1"/>
    <col min="2" max="2" width="5.28515625" customWidth="1"/>
  </cols>
  <sheetData>
    <row r="1" spans="1:1" ht="18" x14ac:dyDescent="0.25">
      <c r="A1" s="55" t="s">
        <v>48</v>
      </c>
    </row>
    <row r="2" spans="1:1" ht="6" customHeight="1" x14ac:dyDescent="0.25">
      <c r="A2" s="55"/>
    </row>
    <row r="3" spans="1:1" ht="15.75" x14ac:dyDescent="0.25">
      <c r="A3" s="56" t="s">
        <v>49</v>
      </c>
    </row>
    <row r="4" spans="1:1" ht="38.25" x14ac:dyDescent="0.2">
      <c r="A4" s="57" t="s">
        <v>50</v>
      </c>
    </row>
    <row r="5" spans="1:1" s="35" customFormat="1" ht="6" customHeight="1" x14ac:dyDescent="0.2"/>
    <row r="6" spans="1:1" s="35" customFormat="1" ht="15.75" x14ac:dyDescent="0.25">
      <c r="A6" s="58" t="s">
        <v>51</v>
      </c>
    </row>
    <row r="7" spans="1:1" s="35" customFormat="1" ht="102" x14ac:dyDescent="0.2">
      <c r="A7" s="4" t="s">
        <v>52</v>
      </c>
    </row>
    <row r="8" spans="1:1" s="35" customFormat="1" ht="6" customHeight="1" x14ac:dyDescent="0.2"/>
    <row r="9" spans="1:1" s="35" customFormat="1" ht="12.75" customHeight="1" x14ac:dyDescent="0.2">
      <c r="A9" s="35" t="s">
        <v>53</v>
      </c>
    </row>
    <row r="10" spans="1:1" s="35" customFormat="1" ht="6" customHeight="1" x14ac:dyDescent="0.2"/>
    <row r="11" spans="1:1" s="35" customFormat="1" ht="63.75" x14ac:dyDescent="0.2">
      <c r="A11" s="59" t="s">
        <v>54</v>
      </c>
    </row>
    <row r="12" spans="1:1" s="35" customFormat="1" ht="6" customHeight="1" x14ac:dyDescent="0.2"/>
    <row r="13" spans="1:1" s="35" customFormat="1" ht="15.75" x14ac:dyDescent="0.25">
      <c r="A13" s="58" t="s">
        <v>55</v>
      </c>
    </row>
    <row r="14" spans="1:1" s="35" customFormat="1" ht="25.5" x14ac:dyDescent="0.2">
      <c r="A14" s="35" t="s">
        <v>56</v>
      </c>
    </row>
    <row r="15" spans="1:1" s="35" customFormat="1" ht="6" customHeight="1" x14ac:dyDescent="0.2"/>
    <row r="16" spans="1:1" s="35" customFormat="1" ht="42.75" customHeight="1" x14ac:dyDescent="0.2">
      <c r="A16" s="60" t="s">
        <v>57</v>
      </c>
    </row>
    <row r="17" spans="1:1" s="35" customFormat="1" ht="6" customHeight="1" x14ac:dyDescent="0.2"/>
    <row r="18" spans="1:1" s="35" customFormat="1" ht="76.5" x14ac:dyDescent="0.2">
      <c r="A18" s="61" t="s">
        <v>58</v>
      </c>
    </row>
    <row r="19" spans="1:1" s="35" customFormat="1" ht="6" customHeight="1" x14ac:dyDescent="0.2"/>
    <row r="20" spans="1:1" s="35" customFormat="1" ht="89.25" x14ac:dyDescent="0.2">
      <c r="A20" s="35" t="s">
        <v>59</v>
      </c>
    </row>
    <row r="21" spans="1:1" s="35" customFormat="1" ht="6" customHeight="1" x14ac:dyDescent="0.2"/>
    <row r="22" spans="1:1" s="35" customFormat="1" ht="25.5" x14ac:dyDescent="0.2">
      <c r="A22" s="61" t="s">
        <v>60</v>
      </c>
    </row>
    <row r="23" spans="1:1" s="35" customFormat="1" x14ac:dyDescent="0.2">
      <c r="A23" s="61" t="s">
        <v>61</v>
      </c>
    </row>
    <row r="24" spans="1:1" s="35" customFormat="1" x14ac:dyDescent="0.2">
      <c r="A24" s="61" t="s">
        <v>62</v>
      </c>
    </row>
    <row r="25" spans="1:1" s="35" customFormat="1" x14ac:dyDescent="0.2">
      <c r="A25" s="35" t="s">
        <v>63</v>
      </c>
    </row>
    <row r="26" spans="1:1" s="35" customFormat="1" x14ac:dyDescent="0.2">
      <c r="A26" s="62" t="s">
        <v>64</v>
      </c>
    </row>
    <row r="27" spans="1:1" s="35" customFormat="1" x14ac:dyDescent="0.2">
      <c r="A27" s="35" t="s">
        <v>65</v>
      </c>
    </row>
    <row r="28" spans="1:1" s="35" customFormat="1" ht="12.75" customHeight="1" x14ac:dyDescent="0.2">
      <c r="A28" s="35" t="s">
        <v>66</v>
      </c>
    </row>
    <row r="29" spans="1:1" s="35" customFormat="1" ht="6" customHeight="1" x14ac:dyDescent="0.2"/>
    <row r="30" spans="1:1" s="35" customFormat="1" ht="38.25" x14ac:dyDescent="0.2">
      <c r="A30" s="62" t="s">
        <v>67</v>
      </c>
    </row>
    <row r="31" spans="1:1" s="35" customFormat="1" ht="12.75" customHeight="1" x14ac:dyDescent="0.2">
      <c r="A31" s="35" t="s">
        <v>68</v>
      </c>
    </row>
    <row r="32" spans="1:1" s="35" customFormat="1" x14ac:dyDescent="0.2">
      <c r="A32" s="35" t="s">
        <v>69</v>
      </c>
    </row>
    <row r="33" spans="1:1" s="35" customFormat="1" ht="12.75" customHeight="1" x14ac:dyDescent="0.2">
      <c r="A33" s="35" t="s">
        <v>70</v>
      </c>
    </row>
    <row r="34" spans="1:1" s="35" customFormat="1" ht="12.75" customHeight="1" x14ac:dyDescent="0.2">
      <c r="A34" s="35" t="s">
        <v>71</v>
      </c>
    </row>
    <row r="35" spans="1:1" s="35" customFormat="1" ht="12.75" customHeight="1" x14ac:dyDescent="0.2">
      <c r="A35" s="35" t="s">
        <v>72</v>
      </c>
    </row>
    <row r="36" spans="1:1" s="35" customFormat="1" ht="6" customHeight="1" x14ac:dyDescent="0.2">
      <c r="A36" s="35" t="s">
        <v>73</v>
      </c>
    </row>
    <row r="37" spans="1:1" s="35" customFormat="1" ht="12.75" customHeight="1" x14ac:dyDescent="0.2">
      <c r="A37" s="35" t="s">
        <v>74</v>
      </c>
    </row>
    <row r="38" spans="1:1" s="35" customFormat="1" x14ac:dyDescent="0.2">
      <c r="A38" s="35" t="s">
        <v>75</v>
      </c>
    </row>
    <row r="39" spans="1:1" s="35" customFormat="1" ht="12.75" customHeight="1" x14ac:dyDescent="0.2">
      <c r="A39" s="35" t="s">
        <v>76</v>
      </c>
    </row>
    <row r="40" spans="1:1" s="35" customFormat="1" ht="6" customHeight="1" x14ac:dyDescent="0.2"/>
    <row r="41" spans="1:1" s="35" customFormat="1" ht="12.75" customHeight="1" x14ac:dyDescent="0.2">
      <c r="A41" s="35" t="s">
        <v>77</v>
      </c>
    </row>
    <row r="42" spans="1:1" s="35" customFormat="1" ht="12.75" customHeight="1" x14ac:dyDescent="0.2">
      <c r="A42" s="35" t="s">
        <v>78</v>
      </c>
    </row>
    <row r="43" spans="1:1" s="35" customFormat="1" x14ac:dyDescent="0.2">
      <c r="A43" s="35" t="s">
        <v>79</v>
      </c>
    </row>
    <row r="44" spans="1:1" s="35" customFormat="1" ht="6" customHeight="1" x14ac:dyDescent="0.2"/>
    <row r="45" spans="1:1" s="35" customFormat="1" ht="12.75" customHeight="1" x14ac:dyDescent="0.2">
      <c r="A45" s="35" t="s">
        <v>80</v>
      </c>
    </row>
    <row r="46" spans="1:1" s="35" customFormat="1" ht="12.75" customHeight="1" x14ac:dyDescent="0.2">
      <c r="A46" s="35" t="s">
        <v>81</v>
      </c>
    </row>
    <row r="47" spans="1:1" s="35" customFormat="1" ht="12.75" customHeight="1" x14ac:dyDescent="0.2">
      <c r="A47" s="35" t="s">
        <v>82</v>
      </c>
    </row>
    <row r="48" spans="1:1" s="35" customFormat="1" ht="6" customHeight="1" x14ac:dyDescent="0.2"/>
    <row r="49" spans="1:1" s="35" customFormat="1" ht="12.75" customHeight="1" x14ac:dyDescent="0.2">
      <c r="A49" s="35" t="s">
        <v>83</v>
      </c>
    </row>
    <row r="50" spans="1:1" s="35" customFormat="1" x14ac:dyDescent="0.2">
      <c r="A50" s="35" t="s">
        <v>84</v>
      </c>
    </row>
    <row r="51" spans="1:1" s="35" customFormat="1" ht="6" customHeight="1" x14ac:dyDescent="0.2"/>
    <row r="52" spans="1:1" s="35" customFormat="1" ht="76.5" x14ac:dyDescent="0.2">
      <c r="A52" s="63" t="s">
        <v>85</v>
      </c>
    </row>
    <row r="53" spans="1:1" s="35" customFormat="1" ht="6" customHeight="1" x14ac:dyDescent="0.2">
      <c r="A53" s="35" t="s">
        <v>86</v>
      </c>
    </row>
    <row r="54" spans="1:1" s="35" customFormat="1" ht="12.75" customHeight="1" x14ac:dyDescent="0.2">
      <c r="A54" s="35" t="s">
        <v>87</v>
      </c>
    </row>
    <row r="55" spans="1:1" s="35" customFormat="1" ht="6" customHeight="1" x14ac:dyDescent="0.2"/>
    <row r="56" spans="1:1" s="35" customFormat="1" ht="38.25" x14ac:dyDescent="0.2">
      <c r="A56" s="62" t="s">
        <v>88</v>
      </c>
    </row>
    <row r="57" spans="1:1" s="35" customFormat="1" ht="6" customHeight="1" x14ac:dyDescent="0.2">
      <c r="A57" s="35" t="s">
        <v>73</v>
      </c>
    </row>
    <row r="58" spans="1:1" ht="15.75" x14ac:dyDescent="0.25">
      <c r="A58" s="58" t="s">
        <v>89</v>
      </c>
    </row>
    <row r="59" spans="1:1" ht="25.5" x14ac:dyDescent="0.2">
      <c r="A59" s="35" t="s">
        <v>90</v>
      </c>
    </row>
    <row r="60" spans="1:1" ht="6" customHeight="1" x14ac:dyDescent="0.2"/>
    <row r="61" spans="1:1" s="35" customFormat="1" ht="25.5" x14ac:dyDescent="0.2">
      <c r="A61" s="64" t="s">
        <v>91</v>
      </c>
    </row>
    <row r="62" spans="1:1" ht="6" customHeight="1" x14ac:dyDescent="0.2"/>
    <row r="63" spans="1:1" ht="38.25" x14ac:dyDescent="0.2">
      <c r="A63" s="64" t="s">
        <v>92</v>
      </c>
    </row>
    <row r="64" spans="1:1" ht="6" customHeight="1" x14ac:dyDescent="0.2"/>
    <row r="65" spans="1:1" ht="25.5" x14ac:dyDescent="0.2">
      <c r="A65" s="35" t="s">
        <v>93</v>
      </c>
    </row>
    <row r="66" spans="1:1" ht="6" customHeight="1" x14ac:dyDescent="0.2"/>
    <row r="67" spans="1:1" s="35" customFormat="1" ht="38.25" x14ac:dyDescent="0.2">
      <c r="A67" s="35" t="s">
        <v>94</v>
      </c>
    </row>
    <row r="68" spans="1:1" ht="6" customHeight="1" x14ac:dyDescent="0.2"/>
    <row r="69" spans="1:1" ht="38.25" x14ac:dyDescent="0.2">
      <c r="A69" s="62" t="s">
        <v>95</v>
      </c>
    </row>
  </sheetData>
  <sheetProtection password="CB5D" sheet="1" objects="1" scenarios="1"/>
  <pageMargins left="0.75" right="0.75" top="1" bottom="1" header="0.5" footer="0.5"/>
  <pageSetup scale="95"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D724C-A97B-4A7A-985A-5CADEE033479}">
  <dimension ref="A1:R47"/>
  <sheetViews>
    <sheetView tabSelected="1" workbookViewId="0">
      <selection activeCell="N27" sqref="N27:O27"/>
    </sheetView>
  </sheetViews>
  <sheetFormatPr defaultRowHeight="12.75" x14ac:dyDescent="0.2"/>
  <cols>
    <col min="1" max="1" width="4.85546875" customWidth="1"/>
    <col min="2" max="2" width="6.140625" customWidth="1"/>
    <col min="3" max="3" width="9.28515625" bestFit="1" customWidth="1"/>
    <col min="4" max="4" width="5.140625" customWidth="1"/>
    <col min="5" max="5" width="9.28515625" bestFit="1" customWidth="1"/>
    <col min="6" max="6" width="3" customWidth="1"/>
    <col min="7" max="7" width="4.7109375" customWidth="1"/>
    <col min="8" max="9" width="3" customWidth="1"/>
    <col min="10" max="10" width="7" customWidth="1"/>
    <col min="11" max="11" width="6.7109375" customWidth="1"/>
    <col min="12" max="12" width="6.85546875" customWidth="1"/>
    <col min="13" max="13" width="5.85546875" customWidth="1"/>
    <col min="14" max="14" width="4.140625" customWidth="1"/>
    <col min="15" max="15" width="9.28515625" bestFit="1" customWidth="1"/>
    <col min="16" max="16" width="2.85546875" customWidth="1"/>
    <col min="17" max="17" width="0" hidden="1" customWidth="1"/>
    <col min="18" max="18" width="9.140625" hidden="1" customWidth="1"/>
  </cols>
  <sheetData>
    <row r="1" spans="1:18" x14ac:dyDescent="0.2">
      <c r="A1" s="7" t="s">
        <v>5</v>
      </c>
      <c r="B1" s="7"/>
      <c r="C1" s="144"/>
      <c r="D1" s="144"/>
      <c r="E1" s="144"/>
      <c r="F1" s="144"/>
      <c r="G1" s="144"/>
      <c r="H1" s="144"/>
      <c r="J1" t="s">
        <v>20</v>
      </c>
      <c r="M1" s="142"/>
      <c r="N1" s="143"/>
      <c r="O1" s="143"/>
    </row>
    <row r="3" spans="1:18" x14ac:dyDescent="0.2">
      <c r="A3" t="s">
        <v>8</v>
      </c>
    </row>
    <row r="4" spans="1:18" x14ac:dyDescent="0.2">
      <c r="A4" t="s">
        <v>9</v>
      </c>
    </row>
    <row r="5" spans="1:18" ht="13.5" thickBot="1" x14ac:dyDescent="0.25"/>
    <row r="6" spans="1:18" ht="13.5" thickBot="1" x14ac:dyDescent="0.25">
      <c r="A6" t="s">
        <v>2</v>
      </c>
      <c r="N6" s="14"/>
      <c r="O6" s="3"/>
      <c r="P6" s="5"/>
    </row>
    <row r="7" spans="1:18" x14ac:dyDescent="0.2">
      <c r="A7" s="150" t="s">
        <v>134</v>
      </c>
    </row>
    <row r="8" spans="1:18" ht="13.5" thickBot="1" x14ac:dyDescent="0.25">
      <c r="A8" t="s">
        <v>0</v>
      </c>
    </row>
    <row r="9" spans="1:18" ht="13.5" thickBot="1" x14ac:dyDescent="0.25">
      <c r="R9" s="15" t="s">
        <v>31</v>
      </c>
    </row>
    <row r="10" spans="1:18" ht="13.5" thickBot="1" x14ac:dyDescent="0.25">
      <c r="A10" t="s">
        <v>32</v>
      </c>
      <c r="M10" s="14"/>
      <c r="N10" s="124"/>
      <c r="O10" s="125"/>
      <c r="R10" t="s">
        <v>23</v>
      </c>
    </row>
    <row r="11" spans="1:18" x14ac:dyDescent="0.2">
      <c r="R11" t="s">
        <v>22</v>
      </c>
    </row>
    <row r="12" spans="1:18" ht="13.5" thickBot="1" x14ac:dyDescent="0.25">
      <c r="A12" t="s">
        <v>21</v>
      </c>
      <c r="J12" t="s">
        <v>4</v>
      </c>
      <c r="R12" t="s">
        <v>1</v>
      </c>
    </row>
    <row r="13" spans="1:18" ht="13.5" thickBot="1" x14ac:dyDescent="0.25">
      <c r="A13" t="s">
        <v>26</v>
      </c>
      <c r="F13" s="14" t="s">
        <v>3</v>
      </c>
      <c r="G13" s="124"/>
      <c r="H13" s="134"/>
      <c r="J13" t="s">
        <v>25</v>
      </c>
      <c r="O13" s="3"/>
    </row>
    <row r="14" spans="1:18" x14ac:dyDescent="0.2">
      <c r="R14" t="s">
        <v>24</v>
      </c>
    </row>
    <row r="15" spans="1:18" x14ac:dyDescent="0.2">
      <c r="A15" s="8" t="s">
        <v>6</v>
      </c>
      <c r="B15" s="8"/>
      <c r="C15" s="8"/>
      <c r="D15" s="8"/>
      <c r="E15" s="8"/>
      <c r="F15" s="8"/>
      <c r="G15" s="8"/>
      <c r="H15" s="8"/>
      <c r="R15" t="s">
        <v>19</v>
      </c>
    </row>
    <row r="16" spans="1:18" ht="13.5" thickBot="1" x14ac:dyDescent="0.25"/>
    <row r="17" spans="1:17" ht="13.5" thickBot="1" x14ac:dyDescent="0.25">
      <c r="A17" s="132" t="s">
        <v>11</v>
      </c>
      <c r="B17" s="133"/>
      <c r="C17" s="2"/>
      <c r="D17" s="17" t="s">
        <v>130</v>
      </c>
      <c r="E17" s="1"/>
      <c r="J17" s="8" t="s">
        <v>17</v>
      </c>
      <c r="K17" s="8"/>
    </row>
    <row r="18" spans="1:17" ht="13.5" thickBot="1" x14ac:dyDescent="0.25">
      <c r="A18" s="132" t="s">
        <v>12</v>
      </c>
      <c r="B18" s="133"/>
      <c r="C18" s="1"/>
      <c r="D18" s="17" t="s">
        <v>131</v>
      </c>
      <c r="E18" s="1"/>
      <c r="J18" s="8" t="s">
        <v>33</v>
      </c>
      <c r="K18" s="8"/>
      <c r="N18" s="16"/>
    </row>
    <row r="19" spans="1:17" ht="13.5" thickBot="1" x14ac:dyDescent="0.25">
      <c r="A19" s="132" t="s">
        <v>13</v>
      </c>
      <c r="B19" s="133"/>
      <c r="C19" s="1"/>
      <c r="D19" s="17" t="s">
        <v>132</v>
      </c>
      <c r="E19" s="1"/>
      <c r="N19" s="16"/>
    </row>
    <row r="20" spans="1:17" ht="13.5" thickBot="1" x14ac:dyDescent="0.25">
      <c r="A20" s="137"/>
      <c r="B20" s="137"/>
      <c r="C20" s="18"/>
      <c r="M20" s="16"/>
    </row>
    <row r="21" spans="1:17" ht="13.5" thickBot="1" x14ac:dyDescent="0.25">
      <c r="D21" s="147">
        <f>C19+C18+C17+E17+E18+E19</f>
        <v>0</v>
      </c>
      <c r="E21" s="136"/>
      <c r="F21" s="10" t="s">
        <v>14</v>
      </c>
      <c r="G21" s="19">
        <f>O6</f>
        <v>0</v>
      </c>
      <c r="H21" s="5" t="s">
        <v>15</v>
      </c>
      <c r="I21" s="145">
        <f>IF(G13="Yes",O13,IF(N10="weekly",52,IF(N10="bi-weekly",26,IF(N10="semi-monthly",24,IF(N10="monthly",12,IF(N10="",,"ERROR"))))))</f>
        <v>0</v>
      </c>
      <c r="J21" s="139"/>
      <c r="K21" s="5" t="s">
        <v>16</v>
      </c>
      <c r="L21" s="138" t="e">
        <f>(D21/G21)*I21</f>
        <v>#DIV/0!</v>
      </c>
      <c r="M21" s="136"/>
      <c r="N21" s="16"/>
    </row>
    <row r="22" spans="1:17" ht="13.5" thickBot="1" x14ac:dyDescent="0.25"/>
    <row r="23" spans="1:17" ht="13.5" thickBot="1" x14ac:dyDescent="0.25">
      <c r="A23" s="8" t="s">
        <v>122</v>
      </c>
      <c r="B23" s="8"/>
      <c r="C23" s="8"/>
      <c r="D23" s="8"/>
      <c r="E23" s="8"/>
      <c r="F23" s="8"/>
      <c r="G23" s="8"/>
      <c r="H23" s="8"/>
      <c r="I23" s="8"/>
      <c r="J23" s="8"/>
      <c r="K23" s="8"/>
      <c r="L23" s="8"/>
      <c r="M23" s="16"/>
      <c r="N23" s="126"/>
      <c r="O23" s="125"/>
    </row>
    <row r="24" spans="1:17" ht="13.5" thickBot="1" x14ac:dyDescent="0.25">
      <c r="A24" s="149" t="s">
        <v>120</v>
      </c>
      <c r="B24" s="149"/>
      <c r="C24" s="149"/>
      <c r="D24" s="149"/>
      <c r="E24" s="149"/>
      <c r="F24" s="149"/>
      <c r="G24" s="149"/>
      <c r="H24" s="149"/>
      <c r="I24" s="149"/>
      <c r="J24" s="149"/>
      <c r="K24" s="149"/>
      <c r="L24" s="149"/>
      <c r="M24" s="149"/>
      <c r="N24" s="149"/>
      <c r="O24" s="149"/>
    </row>
    <row r="25" spans="1:17" ht="13.5" thickBot="1" x14ac:dyDescent="0.25">
      <c r="A25" s="8" t="s">
        <v>10</v>
      </c>
      <c r="B25" s="8"/>
      <c r="C25" s="8"/>
      <c r="D25" s="8"/>
      <c r="E25" s="8"/>
      <c r="F25" s="8"/>
      <c r="G25" s="8"/>
      <c r="H25" s="8"/>
      <c r="M25" s="14"/>
      <c r="N25" s="126"/>
      <c r="O25" s="127"/>
    </row>
    <row r="26" spans="1:17" ht="13.5" thickBot="1" x14ac:dyDescent="0.25"/>
    <row r="27" spans="1:17" ht="13.5" thickBot="1" x14ac:dyDescent="0.25">
      <c r="A27" s="80" t="s">
        <v>7</v>
      </c>
      <c r="B27" s="80"/>
      <c r="C27" s="8"/>
      <c r="D27" s="8"/>
      <c r="E27" s="8"/>
      <c r="F27" s="8"/>
      <c r="G27" s="8"/>
      <c r="H27" s="8"/>
      <c r="I27" s="8"/>
      <c r="J27" s="8"/>
      <c r="M27" s="14"/>
      <c r="N27" s="128"/>
      <c r="O27" s="129"/>
      <c r="Q27" s="6"/>
    </row>
    <row r="28" spans="1:17" ht="13.5" thickBot="1" x14ac:dyDescent="0.25">
      <c r="Q28" s="9"/>
    </row>
    <row r="29" spans="1:17" ht="13.5" thickBot="1" x14ac:dyDescent="0.25">
      <c r="C29" s="19">
        <f>IF(N23="",N25-(DATE(YEAR(N25),1,1))+1,IF(N25="",0,IF(INT(((DATE(YEAR(N25),1,1))-1)/N23)=0,N25-N23+1,N25-(DATE(YEAR(N25),1,1))+1)))</f>
        <v>0</v>
      </c>
      <c r="D29" s="130" t="s">
        <v>27</v>
      </c>
      <c r="E29" s="131"/>
      <c r="F29" s="20" t="s">
        <v>16</v>
      </c>
      <c r="G29" s="145">
        <f>IF(N25="",0,IF((INT(N23/((DATE(YEAR(N25),1,1))-1)))&lt;0,ROUND(C29/7,0),IF(I29="bi-weekly",ROUNDUP(C29/14,0),IF(I29="monthly",ROUNDUP((C29-10)/30.333,0),IF(I29="semi-monthly",ROUNDUP(C29/15.167,0),IF(I29="weekly",ROUNDUP(C29/7,3),"ERROR"))))))</f>
        <v>0</v>
      </c>
      <c r="H29" s="146"/>
      <c r="I29" s="146" t="str">
        <f>IF(N25="","",IF((INT(N23/((DATE(YEAR(N25),1,1))-1)))&lt;&gt;0,N10,IF(N10="","",N10)))</f>
        <v/>
      </c>
      <c r="J29" s="146"/>
      <c r="K29" s="139"/>
      <c r="L29" t="s">
        <v>28</v>
      </c>
      <c r="Q29" s="9"/>
    </row>
    <row r="30" spans="1:17" x14ac:dyDescent="0.2">
      <c r="Q30" s="9"/>
    </row>
    <row r="31" spans="1:17" x14ac:dyDescent="0.2">
      <c r="J31" s="8" t="s">
        <v>17</v>
      </c>
      <c r="K31" s="8"/>
      <c r="Q31" s="21"/>
    </row>
    <row r="32" spans="1:17" x14ac:dyDescent="0.2">
      <c r="E32" s="21"/>
      <c r="J32" s="8" t="s">
        <v>18</v>
      </c>
      <c r="K32" s="8"/>
    </row>
    <row r="33" spans="1:17" ht="13.5" thickBot="1" x14ac:dyDescent="0.25"/>
    <row r="34" spans="1:17" ht="13.5" thickBot="1" x14ac:dyDescent="0.25">
      <c r="D34" s="147">
        <f>N27</f>
        <v>0</v>
      </c>
      <c r="E34" s="139"/>
      <c r="F34" s="10" t="s">
        <v>14</v>
      </c>
      <c r="G34" s="135">
        <f>G29</f>
        <v>0</v>
      </c>
      <c r="H34" s="136"/>
      <c r="I34" s="5" t="s">
        <v>15</v>
      </c>
      <c r="J34" s="19">
        <f>IF(I29="",0,IF(G13="Yes",O13,IF(I29="weekly",52,IF(I29="monthly",12,IF(I29="semi-monthly",24,IF(I29="bi-weekly",26,"ERROR"))))))</f>
        <v>0</v>
      </c>
      <c r="K34" s="20" t="s">
        <v>16</v>
      </c>
      <c r="L34" s="138">
        <f>IF(D34="",0,IF(G34="",0,IF(J34="",0,IF(G34=0,0,(D34/G34)*J34))))</f>
        <v>0</v>
      </c>
      <c r="M34" s="139"/>
      <c r="O34" s="21"/>
    </row>
    <row r="35" spans="1:17" x14ac:dyDescent="0.2">
      <c r="Q35" s="22"/>
    </row>
    <row r="36" spans="1:17" x14ac:dyDescent="0.2">
      <c r="A36" s="13" t="e">
        <f>IF(L21=0,IF(L34=0,"","The higher of the two amounts is based on the year to date calculation"),IF(L34=0,"The higher of the two amounts is based on the pay stub calculation",IF(INT(L21/L34)=0,"The higher of the two amounts is based on the year to date calculation","The higher of the two amounts is based on the pay stub calculation")))</f>
        <v>#DIV/0!</v>
      </c>
      <c r="B36" s="8"/>
      <c r="Q36" s="22"/>
    </row>
    <row r="37" spans="1:17" ht="13.5" thickBot="1" x14ac:dyDescent="0.25">
      <c r="J37" s="8"/>
      <c r="K37" s="8"/>
    </row>
    <row r="38" spans="1:17" ht="13.5" thickBot="1" x14ac:dyDescent="0.25">
      <c r="A38" s="148" t="s">
        <v>133</v>
      </c>
      <c r="B38" s="148"/>
      <c r="C38" s="148"/>
      <c r="D38" s="148"/>
      <c r="E38" s="148"/>
      <c r="F38" s="148"/>
      <c r="G38" s="148"/>
      <c r="H38" s="148"/>
      <c r="I38" s="148"/>
      <c r="J38" s="148"/>
      <c r="L38" s="140" t="e">
        <f>IF(A36="The higher of the two amounts is based on the year to date calculation",L34,IF(A36="The higher of the two amounts is based on the pay stub calculation",L21,0))</f>
        <v>#DIV/0!</v>
      </c>
      <c r="M38" s="139"/>
    </row>
    <row r="39" spans="1:17" x14ac:dyDescent="0.2">
      <c r="J39" s="23"/>
      <c r="K39" s="23"/>
    </row>
    <row r="40" spans="1:17" x14ac:dyDescent="0.2">
      <c r="A40" s="11"/>
      <c r="B40" s="11"/>
      <c r="C40" s="11"/>
      <c r="D40" s="11"/>
      <c r="E40" s="11"/>
      <c r="F40" s="11"/>
      <c r="G40" s="11"/>
      <c r="H40" s="11"/>
      <c r="I40" s="11"/>
      <c r="J40" s="12"/>
      <c r="K40" s="12"/>
      <c r="L40" s="11"/>
      <c r="M40" s="11"/>
      <c r="N40" s="11"/>
      <c r="O40" s="11"/>
      <c r="P40" s="11"/>
    </row>
    <row r="41" spans="1:17" x14ac:dyDescent="0.2">
      <c r="A41" s="141"/>
      <c r="B41" s="141"/>
      <c r="C41" s="141"/>
      <c r="D41" s="141"/>
      <c r="E41" s="141"/>
      <c r="F41" s="141"/>
      <c r="G41" s="141"/>
      <c r="H41" s="141"/>
      <c r="I41" s="141"/>
      <c r="J41" s="141"/>
      <c r="K41" s="141"/>
      <c r="L41" s="141"/>
      <c r="M41" s="141"/>
      <c r="N41" s="141"/>
      <c r="O41" s="141"/>
      <c r="P41" s="141"/>
    </row>
    <row r="42" spans="1:17" x14ac:dyDescent="0.2">
      <c r="A42" s="141"/>
      <c r="B42" s="141"/>
      <c r="C42" s="141"/>
      <c r="D42" s="141"/>
      <c r="E42" s="141"/>
      <c r="F42" s="141"/>
      <c r="G42" s="141"/>
      <c r="H42" s="141"/>
      <c r="I42" s="141"/>
      <c r="J42" s="141"/>
      <c r="K42" s="141"/>
      <c r="L42" s="141"/>
      <c r="M42" s="141"/>
      <c r="N42" s="141"/>
      <c r="O42" s="141"/>
      <c r="P42" s="141"/>
    </row>
    <row r="43" spans="1:17" x14ac:dyDescent="0.2">
      <c r="A43" s="141"/>
      <c r="B43" s="141"/>
      <c r="C43" s="141"/>
      <c r="D43" s="141"/>
      <c r="E43" s="141"/>
      <c r="F43" s="141"/>
      <c r="G43" s="141"/>
      <c r="H43" s="141"/>
      <c r="I43" s="141"/>
      <c r="J43" s="141"/>
      <c r="K43" s="141"/>
      <c r="L43" s="141"/>
      <c r="M43" s="141"/>
      <c r="N43" s="141"/>
      <c r="O43" s="141"/>
      <c r="P43" s="141"/>
    </row>
    <row r="44" spans="1:17" x14ac:dyDescent="0.2">
      <c r="A44" s="4"/>
      <c r="B44" s="4"/>
      <c r="C44" s="4"/>
      <c r="D44" s="4"/>
      <c r="E44" s="4"/>
      <c r="F44" s="4"/>
      <c r="G44" s="4"/>
      <c r="H44" s="4"/>
      <c r="I44" s="4"/>
      <c r="J44" s="4"/>
      <c r="K44" s="4"/>
      <c r="L44" s="4"/>
      <c r="M44" s="4"/>
      <c r="N44" s="4"/>
      <c r="O44" s="4"/>
    </row>
    <row r="45" spans="1:17" x14ac:dyDescent="0.2">
      <c r="A45" s="4"/>
      <c r="B45" s="4"/>
      <c r="C45" s="4"/>
      <c r="D45" s="4"/>
      <c r="E45" s="4"/>
      <c r="F45" s="4"/>
      <c r="G45" s="4"/>
      <c r="H45" s="4"/>
      <c r="I45" s="4"/>
      <c r="J45" s="4"/>
      <c r="K45" s="4"/>
      <c r="L45" s="4"/>
      <c r="M45" s="4"/>
      <c r="N45" s="4"/>
      <c r="O45" s="4"/>
    </row>
    <row r="46" spans="1:17" x14ac:dyDescent="0.2">
      <c r="A46" s="121" t="s">
        <v>30</v>
      </c>
      <c r="B46" s="121"/>
      <c r="C46" s="4"/>
      <c r="D46" s="4"/>
      <c r="E46" s="4"/>
      <c r="F46" s="4"/>
      <c r="G46" s="4"/>
      <c r="H46" s="4"/>
      <c r="I46" s="4"/>
      <c r="J46" s="4"/>
      <c r="K46" s="4"/>
      <c r="L46" s="4"/>
      <c r="M46" s="4"/>
      <c r="N46" s="122" t="s">
        <v>29</v>
      </c>
      <c r="O46" s="122"/>
      <c r="P46" s="123"/>
    </row>
    <row r="47" spans="1:17" x14ac:dyDescent="0.2">
      <c r="A47" s="4"/>
      <c r="B47" s="4"/>
      <c r="C47" s="4"/>
      <c r="D47" s="4"/>
      <c r="E47" s="4"/>
      <c r="F47" s="4"/>
      <c r="G47" s="4"/>
      <c r="H47" s="4"/>
      <c r="I47" s="4"/>
      <c r="J47" s="4"/>
      <c r="K47" s="4"/>
      <c r="L47" s="4"/>
      <c r="M47" s="4"/>
      <c r="N47" s="4"/>
      <c r="O47" s="4"/>
    </row>
  </sheetData>
  <sheetProtection algorithmName="SHA-512" hashValue="zeFicXcE2DGaYr9K47DghwAu4o0g+xyC5kHxdu9uW7Ah9TVXxSQ3wDWkMxP7IU3/FMXbMcDuDiDwz1VbFaCbuw==" saltValue="+hrIAE3Q06miQIczPBF8jw==" spinCount="100000" sheet="1" objects="1" scenarios="1" selectLockedCells="1"/>
  <mergeCells count="26">
    <mergeCell ref="A43:P43"/>
    <mergeCell ref="A46:B46"/>
    <mergeCell ref="N46:P46"/>
    <mergeCell ref="L38:M38"/>
    <mergeCell ref="A41:P41"/>
    <mergeCell ref="A42:P42"/>
    <mergeCell ref="N25:O25"/>
    <mergeCell ref="N27:O27"/>
    <mergeCell ref="D29:E29"/>
    <mergeCell ref="G29:H29"/>
    <mergeCell ref="I29:K29"/>
    <mergeCell ref="D34:E34"/>
    <mergeCell ref="G34:H34"/>
    <mergeCell ref="L34:M34"/>
    <mergeCell ref="A19:B19"/>
    <mergeCell ref="A20:B20"/>
    <mergeCell ref="D21:E21"/>
    <mergeCell ref="I21:J21"/>
    <mergeCell ref="L21:M21"/>
    <mergeCell ref="N23:O23"/>
    <mergeCell ref="C1:H1"/>
    <mergeCell ref="M1:O1"/>
    <mergeCell ref="N10:O10"/>
    <mergeCell ref="G13:H13"/>
    <mergeCell ref="A17:B17"/>
    <mergeCell ref="A18:B18"/>
  </mergeCells>
  <dataValidations count="2">
    <dataValidation type="list" allowBlank="1" showInputMessage="1" showErrorMessage="1" sqref="N10:O10" xr:uid="{3052CF2F-390F-498E-B55B-949232204424}">
      <formula1>$R$8:$R$12</formula1>
    </dataValidation>
    <dataValidation type="list" allowBlank="1" showInputMessage="1" showErrorMessage="1" sqref="G13" xr:uid="{70A2039A-CEE6-443F-A51F-C72934B4C15A}">
      <formula1>$R$14:$R$15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3218-D8A7-46F9-99A2-8B36490E2D00}">
  <dimension ref="A1:H48"/>
  <sheetViews>
    <sheetView zoomScale="80" zoomScaleNormal="80" workbookViewId="0">
      <selection activeCell="A2" sqref="A2"/>
    </sheetView>
  </sheetViews>
  <sheetFormatPr defaultRowHeight="12.75" x14ac:dyDescent="0.2"/>
  <cols>
    <col min="1" max="1" width="38.42578125" style="35" customWidth="1"/>
    <col min="2" max="2" width="12.7109375" style="24" customWidth="1"/>
    <col min="3" max="3" width="17.5703125" customWidth="1"/>
    <col min="4" max="4" width="17.140625" style="24" customWidth="1"/>
    <col min="5" max="5" width="14.7109375" customWidth="1"/>
    <col min="6" max="6" width="41.5703125" style="24" customWidth="1"/>
    <col min="7" max="7" width="16.85546875" style="5" customWidth="1"/>
    <col min="8" max="8" width="10.42578125" style="24" bestFit="1" customWidth="1"/>
  </cols>
  <sheetData>
    <row r="1" spans="1:8" ht="22.5" customHeight="1" x14ac:dyDescent="0.2">
      <c r="A1" s="36" t="s">
        <v>96</v>
      </c>
      <c r="B1" s="47"/>
      <c r="C1" s="47"/>
      <c r="D1" s="71"/>
      <c r="E1" s="74"/>
    </row>
    <row r="2" spans="1:8" ht="20.25" x14ac:dyDescent="0.3">
      <c r="A2" s="26" t="s">
        <v>135</v>
      </c>
      <c r="B2" s="27"/>
      <c r="C2" s="28"/>
      <c r="D2" s="98"/>
      <c r="E2" s="65"/>
      <c r="F2" s="43" t="s">
        <v>47</v>
      </c>
      <c r="G2"/>
      <c r="H2"/>
    </row>
    <row r="3" spans="1:8" x14ac:dyDescent="0.2">
      <c r="A3" s="37" t="s">
        <v>97</v>
      </c>
      <c r="B3" s="29" t="s">
        <v>35</v>
      </c>
      <c r="C3" s="38" t="s">
        <v>36</v>
      </c>
      <c r="D3" s="30" t="s">
        <v>45</v>
      </c>
      <c r="E3" s="39" t="s">
        <v>46</v>
      </c>
      <c r="F3" s="85" t="s">
        <v>106</v>
      </c>
      <c r="G3"/>
      <c r="H3"/>
    </row>
    <row r="4" spans="1:8" x14ac:dyDescent="0.2">
      <c r="A4" s="99" t="s">
        <v>34</v>
      </c>
      <c r="B4" s="117"/>
      <c r="C4" s="100"/>
      <c r="D4" s="31" t="b">
        <f>IF(C4=1,B4/1,IF(C4=2,B4/2,IF(C4=3,B4/3,IF(C4=4,B4/4))))</f>
        <v>0</v>
      </c>
      <c r="E4" s="101"/>
      <c r="F4" s="103" t="s">
        <v>105</v>
      </c>
      <c r="G4"/>
      <c r="H4"/>
    </row>
    <row r="5" spans="1:8" ht="13.5" customHeight="1" x14ac:dyDescent="0.2">
      <c r="A5" s="99" t="s">
        <v>124</v>
      </c>
      <c r="B5" s="117"/>
      <c r="C5" s="100"/>
      <c r="D5" s="31" t="b">
        <f t="shared" ref="D5:D6" si="0">IF(C5=1,B5/1,IF(C5=2,B5/2,IF(C5=3,B5/3,IF(C5=4,B5/4))))</f>
        <v>0</v>
      </c>
      <c r="E5" s="100"/>
      <c r="F5" s="118"/>
      <c r="G5"/>
      <c r="H5"/>
    </row>
    <row r="6" spans="1:8" ht="15.75" customHeight="1" x14ac:dyDescent="0.2">
      <c r="A6" s="99" t="s">
        <v>125</v>
      </c>
      <c r="B6" s="117"/>
      <c r="C6" s="100"/>
      <c r="D6" s="31" t="b">
        <f t="shared" si="0"/>
        <v>0</v>
      </c>
      <c r="E6" s="100"/>
      <c r="G6"/>
      <c r="H6"/>
    </row>
    <row r="7" spans="1:8" ht="42" customHeight="1" x14ac:dyDescent="0.2">
      <c r="A7" s="40" t="s">
        <v>98</v>
      </c>
      <c r="B7" s="32"/>
      <c r="C7" s="44"/>
      <c r="D7" s="85">
        <f>SUM(D4:D6)</f>
        <v>0</v>
      </c>
      <c r="E7" s="102"/>
      <c r="F7" s="119" t="s">
        <v>126</v>
      </c>
      <c r="G7"/>
      <c r="H7"/>
    </row>
    <row r="8" spans="1:8" x14ac:dyDescent="0.2">
      <c r="A8" s="75" t="s">
        <v>99</v>
      </c>
      <c r="B8" s="33"/>
      <c r="C8" s="45"/>
      <c r="D8" s="115">
        <f>ROUND(SUM(D7)/3,2)</f>
        <v>0</v>
      </c>
      <c r="E8" s="49"/>
      <c r="F8" s="120"/>
      <c r="G8"/>
      <c r="H8"/>
    </row>
    <row r="9" spans="1:8" x14ac:dyDescent="0.2">
      <c r="A9" s="75" t="s">
        <v>38</v>
      </c>
      <c r="B9" s="33"/>
      <c r="C9" s="45"/>
      <c r="D9" s="33"/>
      <c r="E9" s="104">
        <f t="array" ref="E9">ROUND(SUM(E4:E6/3/100*D8),2)</f>
        <v>0</v>
      </c>
      <c r="F9" s="120"/>
      <c r="G9"/>
      <c r="H9"/>
    </row>
    <row r="10" spans="1:8" x14ac:dyDescent="0.2">
      <c r="A10" s="48"/>
      <c r="B10" s="46"/>
      <c r="C10" s="47"/>
      <c r="D10" s="46"/>
      <c r="E10" s="76"/>
      <c r="F10" s="86"/>
      <c r="G10"/>
      <c r="H10"/>
    </row>
    <row r="11" spans="1:8" x14ac:dyDescent="0.2">
      <c r="A11" s="37" t="s">
        <v>100</v>
      </c>
      <c r="B11" s="29" t="s">
        <v>39</v>
      </c>
      <c r="C11" s="42" t="s">
        <v>36</v>
      </c>
      <c r="D11" s="29" t="s">
        <v>37</v>
      </c>
      <c r="E11" s="39" t="s">
        <v>46</v>
      </c>
      <c r="F11" s="120"/>
      <c r="G11"/>
      <c r="H11"/>
    </row>
    <row r="12" spans="1:8" x14ac:dyDescent="0.2">
      <c r="A12" s="75" t="s">
        <v>101</v>
      </c>
      <c r="B12" s="70"/>
      <c r="C12" s="68"/>
      <c r="D12" s="72" t="b">
        <f>IF(C12=1,B12/1,IF(C12=2,B12/2,IF(C12=3,B12/3,IF(C12=4,B12/4))))</f>
        <v>0</v>
      </c>
      <c r="E12" s="105"/>
      <c r="F12" s="120"/>
      <c r="G12"/>
      <c r="H12"/>
    </row>
    <row r="13" spans="1:8" x14ac:dyDescent="0.2">
      <c r="A13" s="75" t="s">
        <v>40</v>
      </c>
      <c r="B13" s="33"/>
      <c r="C13" s="45"/>
      <c r="D13" s="25"/>
      <c r="E13" s="116">
        <f>ROUND(SUM(E12/100*D12),2)</f>
        <v>0</v>
      </c>
      <c r="G13"/>
      <c r="H13"/>
    </row>
    <row r="14" spans="1:8" x14ac:dyDescent="0.2">
      <c r="A14" s="37"/>
      <c r="B14" s="29"/>
      <c r="C14" s="42"/>
      <c r="D14" s="29"/>
      <c r="E14" s="33"/>
    </row>
    <row r="15" spans="1:8" x14ac:dyDescent="0.2">
      <c r="A15" s="75" t="s">
        <v>102</v>
      </c>
      <c r="B15" s="107"/>
      <c r="C15" s="108"/>
      <c r="D15" s="103">
        <f>C15</f>
        <v>0</v>
      </c>
      <c r="E15" s="21"/>
      <c r="F15" s="109"/>
    </row>
    <row r="16" spans="1:8" s="66" customFormat="1" x14ac:dyDescent="0.2">
      <c r="A16" s="50"/>
      <c r="B16" s="107"/>
      <c r="C16" s="106"/>
      <c r="D16" s="87"/>
      <c r="E16" s="69"/>
      <c r="F16" s="24"/>
      <c r="G16" s="67"/>
      <c r="H16" s="109"/>
    </row>
    <row r="17" spans="1:8" x14ac:dyDescent="0.2">
      <c r="A17" s="75" t="s">
        <v>103</v>
      </c>
      <c r="B17" s="107"/>
      <c r="C17" s="108"/>
      <c r="D17" s="103">
        <f>C17</f>
        <v>0</v>
      </c>
      <c r="E17" s="21"/>
      <c r="F17" s="109"/>
    </row>
    <row r="18" spans="1:8" s="66" customFormat="1" x14ac:dyDescent="0.2">
      <c r="A18" s="50"/>
      <c r="B18" s="107"/>
      <c r="C18" s="106"/>
      <c r="D18" s="87"/>
      <c r="E18" s="69"/>
      <c r="F18" s="24"/>
      <c r="G18" s="67"/>
      <c r="H18" s="109"/>
    </row>
    <row r="19" spans="1:8" ht="22.5" x14ac:dyDescent="0.2">
      <c r="A19" s="112" t="s">
        <v>121</v>
      </c>
      <c r="B19" s="107"/>
      <c r="C19" s="73"/>
      <c r="D19" s="103">
        <f>C19</f>
        <v>0</v>
      </c>
      <c r="E19" s="21"/>
      <c r="F19" s="109"/>
    </row>
    <row r="20" spans="1:8" s="66" customFormat="1" x14ac:dyDescent="0.2">
      <c r="A20" s="50"/>
      <c r="B20" s="107"/>
      <c r="C20" s="106"/>
      <c r="D20" s="87"/>
      <c r="E20" s="69"/>
      <c r="F20" s="109"/>
      <c r="G20" s="67"/>
      <c r="H20" s="109"/>
    </row>
    <row r="21" spans="1:8" s="66" customFormat="1" x14ac:dyDescent="0.2">
      <c r="A21" s="37" t="s">
        <v>107</v>
      </c>
      <c r="B21" s="29"/>
      <c r="C21" s="42"/>
      <c r="D21" s="29"/>
      <c r="E21" s="69"/>
      <c r="F21" s="24"/>
      <c r="G21" s="67"/>
      <c r="H21" s="109"/>
    </row>
    <row r="22" spans="1:8" x14ac:dyDescent="0.2">
      <c r="A22" s="41" t="s">
        <v>108</v>
      </c>
      <c r="B22" s="107"/>
      <c r="C22" s="106"/>
      <c r="D22" s="70"/>
      <c r="E22" s="21"/>
    </row>
    <row r="23" spans="1:8" x14ac:dyDescent="0.2">
      <c r="A23" s="110" t="s">
        <v>118</v>
      </c>
      <c r="B23" s="107"/>
      <c r="C23" s="106"/>
      <c r="D23" s="70"/>
      <c r="E23" s="21"/>
    </row>
    <row r="24" spans="1:8" x14ac:dyDescent="0.2">
      <c r="A24" s="41" t="s">
        <v>109</v>
      </c>
      <c r="B24" s="107"/>
      <c r="C24" s="106"/>
      <c r="D24" s="70">
        <v>0</v>
      </c>
      <c r="E24" s="21"/>
    </row>
    <row r="25" spans="1:8" x14ac:dyDescent="0.2">
      <c r="A25" s="75" t="s">
        <v>104</v>
      </c>
      <c r="B25" s="33"/>
      <c r="C25" s="45"/>
      <c r="D25" s="103">
        <f>SUM(D22-D23-D24)</f>
        <v>0</v>
      </c>
      <c r="E25" s="21"/>
    </row>
    <row r="26" spans="1:8" x14ac:dyDescent="0.2">
      <c r="A26" s="53"/>
      <c r="B26" s="51"/>
      <c r="C26" s="52"/>
      <c r="D26" s="46"/>
      <c r="E26" s="21"/>
    </row>
    <row r="27" spans="1:8" x14ac:dyDescent="0.2">
      <c r="A27" s="37" t="s">
        <v>41</v>
      </c>
      <c r="B27" s="29"/>
      <c r="C27" s="42"/>
      <c r="D27" s="29"/>
      <c r="E27" s="21"/>
    </row>
    <row r="28" spans="1:8" ht="25.5" x14ac:dyDescent="0.2">
      <c r="A28" s="41" t="s">
        <v>42</v>
      </c>
      <c r="B28" s="33"/>
      <c r="C28" s="45"/>
      <c r="D28" s="85">
        <f>SUM(D8+D12+D15+D17+D19+D25)</f>
        <v>0</v>
      </c>
      <c r="E28" s="21"/>
    </row>
    <row r="29" spans="1:8" ht="25.5" x14ac:dyDescent="0.2">
      <c r="A29" s="41" t="s">
        <v>43</v>
      </c>
      <c r="B29" s="33"/>
      <c r="C29" s="45"/>
      <c r="D29" s="85">
        <f>SUM(E9+E13)</f>
        <v>0</v>
      </c>
      <c r="E29" s="21"/>
    </row>
    <row r="30" spans="1:8" ht="38.25" x14ac:dyDescent="0.2">
      <c r="A30" s="41" t="s">
        <v>127</v>
      </c>
      <c r="B30" s="34"/>
      <c r="C30" s="54"/>
      <c r="D30" s="85">
        <f>IF(D28&lt;=5000,0,IF(D28&gt;50000,D28*0.0045))</f>
        <v>0</v>
      </c>
      <c r="E30" s="21"/>
      <c r="H30" s="111"/>
    </row>
    <row r="31" spans="1:8" ht="51" x14ac:dyDescent="0.2">
      <c r="A31" s="41" t="s">
        <v>44</v>
      </c>
      <c r="B31" s="34"/>
      <c r="C31" s="54"/>
      <c r="D31" s="85">
        <f>MAX(D30,D29)</f>
        <v>0</v>
      </c>
      <c r="E31" s="21"/>
    </row>
    <row r="32" spans="1:8" x14ac:dyDescent="0.2">
      <c r="B32"/>
      <c r="C32" s="25"/>
      <c r="D32" s="5"/>
      <c r="E32" s="69"/>
    </row>
    <row r="33" spans="2:8" x14ac:dyDescent="0.2">
      <c r="B33"/>
      <c r="C33" s="25"/>
      <c r="D33" s="5"/>
      <c r="E33" s="21"/>
      <c r="F33"/>
    </row>
    <row r="34" spans="2:8" x14ac:dyDescent="0.2">
      <c r="B34"/>
      <c r="C34" s="25"/>
      <c r="D34" s="5"/>
      <c r="E34" s="24"/>
      <c r="F34"/>
      <c r="G34"/>
      <c r="H34"/>
    </row>
    <row r="35" spans="2:8" x14ac:dyDescent="0.2">
      <c r="E35" s="24"/>
      <c r="F35"/>
      <c r="G35"/>
      <c r="H35"/>
    </row>
    <row r="36" spans="2:8" x14ac:dyDescent="0.2">
      <c r="E36" s="24"/>
      <c r="G36"/>
      <c r="H36"/>
    </row>
    <row r="42" spans="2:8" x14ac:dyDescent="0.2">
      <c r="G42" s="67"/>
    </row>
    <row r="48" spans="2:8" x14ac:dyDescent="0.2">
      <c r="D48" s="111"/>
    </row>
  </sheetData>
  <sheetProtection algorithmName="SHA-512" hashValue="Y4AeJeZ9/M0W/WERZxzzEszY/QvFguSOgCr1m4Q9emnW2crArGkAWHdIvyBIBDViGGj4FQo6iMOWphgKe7Wv7Q==" saltValue="xAeq02xSRUaMCibipwadgA==" spinCount="100000" sheet="1" objects="1" scenarios="1" selectLockedCells="1"/>
  <pageMargins left="0.7" right="0.7" top="0.75" bottom="0.75" header="0.3" footer="0.3"/>
  <pageSetup scale="7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3581D-26E0-49D0-9309-C81F53048F0C}">
  <dimension ref="A1:D60"/>
  <sheetViews>
    <sheetView workbookViewId="0">
      <selection activeCell="B12" sqref="B12"/>
    </sheetView>
  </sheetViews>
  <sheetFormatPr defaultRowHeight="12.75" x14ac:dyDescent="0.2"/>
  <cols>
    <col min="1" max="1" width="76" customWidth="1"/>
    <col min="2" max="2" width="16.140625" style="24" customWidth="1"/>
  </cols>
  <sheetData>
    <row r="1" spans="1:4" ht="20.25" x14ac:dyDescent="0.3">
      <c r="A1" s="81" t="s">
        <v>110</v>
      </c>
    </row>
    <row r="2" spans="1:4" ht="20.25" x14ac:dyDescent="0.3">
      <c r="A2" s="81"/>
    </row>
    <row r="3" spans="1:4" ht="20.25" x14ac:dyDescent="0.3">
      <c r="A3" s="82" t="s">
        <v>128</v>
      </c>
      <c r="B3" s="83"/>
    </row>
    <row r="4" spans="1:4" ht="20.25" x14ac:dyDescent="0.3">
      <c r="A4" s="82" t="s">
        <v>129</v>
      </c>
      <c r="B4" s="83"/>
    </row>
    <row r="5" spans="1:4" ht="20.25" x14ac:dyDescent="0.3">
      <c r="A5" s="81"/>
    </row>
    <row r="6" spans="1:4" x14ac:dyDescent="0.2">
      <c r="A6" s="79" t="s">
        <v>111</v>
      </c>
      <c r="B6" s="70"/>
    </row>
    <row r="7" spans="1:4" x14ac:dyDescent="0.2">
      <c r="A7" s="84"/>
      <c r="B7" s="84"/>
    </row>
    <row r="8" spans="1:4" x14ac:dyDescent="0.2">
      <c r="A8" s="78" t="s">
        <v>112</v>
      </c>
      <c r="B8" s="85">
        <f>SUM(B6/12)</f>
        <v>0</v>
      </c>
    </row>
    <row r="9" spans="1:4" x14ac:dyDescent="0.2">
      <c r="A9" s="84"/>
      <c r="B9" s="84"/>
    </row>
    <row r="10" spans="1:4" x14ac:dyDescent="0.2">
      <c r="A10" s="84"/>
      <c r="B10" s="86"/>
    </row>
    <row r="11" spans="1:4" x14ac:dyDescent="0.2">
      <c r="A11" s="79" t="s">
        <v>113</v>
      </c>
      <c r="B11" s="70"/>
    </row>
    <row r="12" spans="1:4" x14ac:dyDescent="0.2">
      <c r="A12" s="79" t="s">
        <v>119</v>
      </c>
      <c r="B12" s="70"/>
      <c r="D12" s="77"/>
    </row>
    <row r="13" spans="1:4" x14ac:dyDescent="0.2">
      <c r="A13" s="78" t="s">
        <v>123</v>
      </c>
      <c r="B13" s="113">
        <f>SUM(B11:B12)</f>
        <v>0</v>
      </c>
      <c r="D13" s="77"/>
    </row>
    <row r="14" spans="1:4" x14ac:dyDescent="0.2">
      <c r="A14" s="90"/>
      <c r="B14" s="114"/>
      <c r="D14" s="77"/>
    </row>
    <row r="15" spans="1:4" x14ac:dyDescent="0.2">
      <c r="A15" s="78" t="s">
        <v>114</v>
      </c>
      <c r="B15" s="88" t="e">
        <f>SUM(B13/B8)</f>
        <v>#DIV/0!</v>
      </c>
    </row>
    <row r="16" spans="1:4" x14ac:dyDescent="0.2">
      <c r="A16" s="87"/>
      <c r="B16" s="86"/>
    </row>
    <row r="17" spans="1:3" x14ac:dyDescent="0.2">
      <c r="A17" s="78" t="s">
        <v>115</v>
      </c>
      <c r="B17" s="89" t="e">
        <f>IF(B15&lt;=0.4,TRUE)</f>
        <v>#DIV/0!</v>
      </c>
    </row>
    <row r="18" spans="1:3" x14ac:dyDescent="0.2">
      <c r="A18" s="90"/>
      <c r="B18" s="91"/>
    </row>
    <row r="19" spans="1:3" x14ac:dyDescent="0.2">
      <c r="A19" s="90"/>
      <c r="B19" s="92"/>
    </row>
    <row r="20" spans="1:3" x14ac:dyDescent="0.2">
      <c r="A20" s="90"/>
      <c r="B20" s="92"/>
    </row>
    <row r="21" spans="1:3" x14ac:dyDescent="0.2">
      <c r="A21" s="79" t="s">
        <v>116</v>
      </c>
      <c r="B21" s="74"/>
    </row>
    <row r="22" spans="1:3" x14ac:dyDescent="0.2">
      <c r="A22" s="78" t="s">
        <v>117</v>
      </c>
      <c r="B22" s="92"/>
    </row>
    <row r="23" spans="1:3" x14ac:dyDescent="0.2">
      <c r="A23" s="93"/>
      <c r="B23" s="92"/>
    </row>
    <row r="24" spans="1:3" x14ac:dyDescent="0.2">
      <c r="A24" s="93"/>
      <c r="B24" s="92"/>
    </row>
    <row r="25" spans="1:3" x14ac:dyDescent="0.2">
      <c r="A25" s="93"/>
      <c r="B25" s="92"/>
    </row>
    <row r="26" spans="1:3" x14ac:dyDescent="0.2">
      <c r="A26" s="90"/>
      <c r="B26" s="92"/>
    </row>
    <row r="27" spans="1:3" x14ac:dyDescent="0.2">
      <c r="A27" s="90"/>
      <c r="B27" s="92"/>
    </row>
    <row r="28" spans="1:3" x14ac:dyDescent="0.2">
      <c r="A28" s="90"/>
      <c r="B28" s="92"/>
    </row>
    <row r="29" spans="1:3" x14ac:dyDescent="0.2">
      <c r="A29" s="90"/>
      <c r="B29" s="92"/>
    </row>
    <row r="30" spans="1:3" x14ac:dyDescent="0.2">
      <c r="A30" s="90"/>
      <c r="B30" s="94"/>
      <c r="C30" s="21"/>
    </row>
    <row r="31" spans="1:3" x14ac:dyDescent="0.2">
      <c r="A31" s="90"/>
      <c r="B31" s="94"/>
    </row>
    <row r="32" spans="1:3" x14ac:dyDescent="0.2">
      <c r="A32" s="90"/>
      <c r="B32" s="94"/>
    </row>
    <row r="33" spans="1:2" x14ac:dyDescent="0.2">
      <c r="A33" s="90"/>
      <c r="B33" s="94"/>
    </row>
    <row r="34" spans="1:2" x14ac:dyDescent="0.2">
      <c r="A34" s="74"/>
      <c r="B34" s="95"/>
    </row>
    <row r="35" spans="1:2" x14ac:dyDescent="0.2">
      <c r="A35" s="74"/>
      <c r="B35" s="95"/>
    </row>
    <row r="36" spans="1:2" x14ac:dyDescent="0.2">
      <c r="A36" s="90"/>
      <c r="B36" s="94"/>
    </row>
    <row r="37" spans="1:2" x14ac:dyDescent="0.2">
      <c r="A37" s="74"/>
      <c r="B37" s="92"/>
    </row>
    <row r="38" spans="1:2" x14ac:dyDescent="0.2">
      <c r="A38" s="74"/>
      <c r="B38" s="92"/>
    </row>
    <row r="39" spans="1:2" x14ac:dyDescent="0.2">
      <c r="A39" s="93"/>
      <c r="B39" s="92"/>
    </row>
    <row r="40" spans="1:2" x14ac:dyDescent="0.2">
      <c r="A40" s="90"/>
      <c r="B40" s="92"/>
    </row>
    <row r="41" spans="1:2" x14ac:dyDescent="0.2">
      <c r="B41" s="96"/>
    </row>
    <row r="42" spans="1:2" x14ac:dyDescent="0.2">
      <c r="B42" s="96"/>
    </row>
    <row r="43" spans="1:2" x14ac:dyDescent="0.2">
      <c r="A43" s="90"/>
      <c r="B43" s="94"/>
    </row>
    <row r="44" spans="1:2" x14ac:dyDescent="0.2">
      <c r="A44" s="93"/>
      <c r="B44" s="94"/>
    </row>
    <row r="45" spans="1:2" x14ac:dyDescent="0.2">
      <c r="A45" s="93"/>
      <c r="B45" s="94"/>
    </row>
    <row r="46" spans="1:2" x14ac:dyDescent="0.2">
      <c r="A46" s="93"/>
      <c r="B46" s="94"/>
    </row>
    <row r="47" spans="1:2" x14ac:dyDescent="0.2">
      <c r="A47" s="93"/>
      <c r="B47" s="94"/>
    </row>
    <row r="48" spans="1:2" x14ac:dyDescent="0.2">
      <c r="A48" s="90"/>
      <c r="B48" s="94"/>
    </row>
    <row r="49" spans="1:2" x14ac:dyDescent="0.2">
      <c r="B49" s="96"/>
    </row>
    <row r="50" spans="1:2" x14ac:dyDescent="0.2">
      <c r="B50" s="96"/>
    </row>
    <row r="51" spans="1:2" x14ac:dyDescent="0.2">
      <c r="B51" s="96"/>
    </row>
    <row r="52" spans="1:2" x14ac:dyDescent="0.2">
      <c r="A52" s="8"/>
      <c r="B52" s="96"/>
    </row>
    <row r="53" spans="1:2" x14ac:dyDescent="0.2">
      <c r="A53" s="8"/>
      <c r="B53" s="96"/>
    </row>
    <row r="54" spans="1:2" x14ac:dyDescent="0.2">
      <c r="B54" s="96"/>
    </row>
    <row r="55" spans="1:2" x14ac:dyDescent="0.2">
      <c r="B55" s="96"/>
    </row>
    <row r="56" spans="1:2" x14ac:dyDescent="0.2">
      <c r="B56" s="96"/>
    </row>
    <row r="57" spans="1:2" x14ac:dyDescent="0.2">
      <c r="B57" s="96"/>
    </row>
    <row r="58" spans="1:2" x14ac:dyDescent="0.2">
      <c r="B58" s="96"/>
    </row>
    <row r="59" spans="1:2" x14ac:dyDescent="0.2">
      <c r="B59" s="97"/>
    </row>
    <row r="60" spans="1:2" x14ac:dyDescent="0.2">
      <c r="B60" s="97"/>
    </row>
  </sheetData>
  <sheetProtection algorithmName="SHA-512" hashValue="DXIaDCqG9D4GbCKxj584dplAmxwvYcKAxW8hBILv4J9Xgw/9HSRcDraWOBtbGkfUWUlS6K2HCDRPjLRTAVMGfA==" saltValue="PWso0xErmLygPC11NpZCQQ==" spinCount="100000" sheet="1" objects="1" scenarios="1" selectLockedCells="1"/>
  <pageMargins left="0.7" right="0.7" top="0.75" bottom="0.75" header="0.3" footer="0.3"/>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Paystub Worksheet</vt:lpstr>
      <vt:lpstr>Assets ARO</vt:lpstr>
      <vt:lpstr>ARO Affordability</vt:lpstr>
    </vt:vector>
  </TitlesOfParts>
  <Company>McCormack Baron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Chakoian</dc:creator>
  <cp:lastModifiedBy>Cheryl Davis</cp:lastModifiedBy>
  <cp:lastPrinted>2025-03-24T15:19:41Z</cp:lastPrinted>
  <dcterms:created xsi:type="dcterms:W3CDTF">2003-04-08T21:06:14Z</dcterms:created>
  <dcterms:modified xsi:type="dcterms:W3CDTF">2025-05-09T20:41:35Z</dcterms:modified>
</cp:coreProperties>
</file>